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BACAR\Documents\INE-PHMICVAF_Relat_Inq_Vaga1-Ago18\GB-INE_Mat-Form_Inq_Piloto3_Principal-Jun18\EHCVM-08Aout2018\"/>
    </mc:Choice>
  </mc:AlternateContent>
  <bookViews>
    <workbookView xWindow="0" yWindow="0" windowWidth="15480" windowHeight="7230" firstSheet="44" activeTab="47"/>
  </bookViews>
  <sheets>
    <sheet name="Note_AmendCAPI" sheetId="58" r:id="rId1"/>
    <sheet name="couvert" sheetId="1" r:id="rId2"/>
    <sheet name="Folha1" sheetId="56" r:id="rId3"/>
    <sheet name="TOC" sheetId="2" r:id="rId4"/>
    <sheet name="S0_Cont" sheetId="3" r:id="rId5"/>
    <sheet name="S01_Demo" sheetId="4" r:id="rId6"/>
    <sheet name="S02_Educ" sheetId="5" r:id="rId7"/>
    <sheet name="S03_Sante" sheetId="6" r:id="rId8"/>
    <sheet name="S04_Emploi_A" sheetId="7" r:id="rId9"/>
    <sheet name="S04_Emploi_B" sheetId="8" r:id="rId10"/>
    <sheet name="S04_Emploi_C" sheetId="9" r:id="rId11"/>
    <sheet name="S05_Revenus_Indiv" sheetId="10" r:id="rId12"/>
    <sheet name="S06_Epargne" sheetId="11" r:id="rId13"/>
    <sheet name="S7a_Conso_Re" sheetId="12" r:id="rId14"/>
    <sheet name="S7b_Conso_Al" sheetId="13" r:id="rId15"/>
    <sheet name="S8A_SecAlimentaire_FIES" sheetId="14" r:id="rId16"/>
    <sheet name="S8B_SecAlimentaire" sheetId="15" r:id="rId17"/>
    <sheet name="S9a__Conso_NA" sheetId="16" r:id="rId18"/>
    <sheet name="S9b__Conso_NA" sheetId="17" r:id="rId19"/>
    <sheet name="S9c__Conso_NA" sheetId="18" r:id="rId20"/>
    <sheet name="def" sheetId="41" state="hidden" r:id="rId21"/>
    <sheet name="folha2" sheetId="42" state="hidden" r:id="rId22"/>
    <sheet name="Folha3" sheetId="43" state="hidden" r:id="rId23"/>
    <sheet name="Folha4" sheetId="44" state="hidden" r:id="rId24"/>
    <sheet name="Folha5" sheetId="45" state="hidden" r:id="rId25"/>
    <sheet name="Folha6" sheetId="46" state="hidden" r:id="rId26"/>
    <sheet name="Folha7" sheetId="47" state="hidden" r:id="rId27"/>
    <sheet name="Folha8" sheetId="48" state="hidden" r:id="rId28"/>
    <sheet name="Folha9" sheetId="49" state="hidden" r:id="rId29"/>
    <sheet name="Folha10" sheetId="50" state="hidden" r:id="rId30"/>
    <sheet name="Folha11" sheetId="51" state="hidden" r:id="rId31"/>
    <sheet name="Folha12" sheetId="52" state="hidden" r:id="rId32"/>
    <sheet name="S9d___Conso_NA" sheetId="19" r:id="rId33"/>
    <sheet name="S9e__Conso_NA" sheetId="20" r:id="rId34"/>
    <sheet name="S9f__Conso_NA" sheetId="21" r:id="rId35"/>
    <sheet name="Folha13" sheetId="53" state="hidden" r:id="rId36"/>
    <sheet name="Folha14" sheetId="54" state="hidden" r:id="rId37"/>
    <sheet name="Folha15" sheetId="55" state="hidden" r:id="rId38"/>
    <sheet name="Folha16" sheetId="57" state="hidden" r:id="rId39"/>
    <sheet name="S10_Entreprises1 " sheetId="22" r:id="rId40"/>
    <sheet name="S10_Entreprises2" sheetId="23" r:id="rId41"/>
    <sheet name="S11_Logement" sheetId="24" r:id="rId42"/>
    <sheet name="S12_Avoirs" sheetId="25" r:id="rId43"/>
    <sheet name="S13a_Transferts" sheetId="26" r:id="rId44"/>
    <sheet name="S13B_Transferts" sheetId="27" r:id="rId45"/>
    <sheet name="S14_Chocs" sheetId="28" r:id="rId46"/>
    <sheet name="S15_Filet" sheetId="29" r:id="rId47"/>
    <sheet name="S16a_Agri" sheetId="30" r:id="rId48"/>
    <sheet name="S16b_Agri" sheetId="31" r:id="rId49"/>
    <sheet name="S16c_Agri" sheetId="32" r:id="rId50"/>
    <sheet name="S17_Elevage" sheetId="33" r:id="rId51"/>
    <sheet name="S18_Peche" sheetId="35" r:id="rId52"/>
    <sheet name="S19_Equipements" sheetId="34" r:id="rId53"/>
    <sheet name="S20_PauvreteSubjective" sheetId="36" r:id="rId54"/>
    <sheet name="Unidades" sheetId="37" r:id="rId55"/>
    <sheet name="Culturas" sheetId="38" r:id="rId56"/>
    <sheet name="Observações" sheetId="39" r:id="rId57"/>
    <sheet name="Plan1" sheetId="40" r:id="rId58"/>
  </sheets>
  <externalReferences>
    <externalReference r:id="rId59"/>
  </externalReferences>
  <definedNames>
    <definedName name="_xlnm.Print_Area" localSheetId="5">S01_Demo!$A$1:$BD$40</definedName>
    <definedName name="_xlnm.Print_Area" localSheetId="6">S02_Educ!$A$1:$BG$40</definedName>
    <definedName name="_xlnm.Print_Area" localSheetId="7">S03_Sante!$A$1:$BL$50</definedName>
    <definedName name="_xlnm.Print_Area" localSheetId="9">S04_Emploi_B!$A$1:$AP$39</definedName>
    <definedName name="_xlnm.Print_Area" localSheetId="10">S04_Emploi_C!$A$1:$AG$40</definedName>
    <definedName name="_xlnm.Print_Area" localSheetId="11">S05_Revenus_Indiv!$A$1:$Q$40</definedName>
    <definedName name="_xlnm.Print_Area" localSheetId="12">S06_Epargne!$A$1:$AE$38</definedName>
    <definedName name="_xlnm.Print_Area" localSheetId="39">'S10_Entreprises1 '!$A$1:$Q$40</definedName>
    <definedName name="_xlnm.Print_Area" localSheetId="41">S11_Logement!$A$1:$AA$131</definedName>
    <definedName name="_xlnm.Print_Area" localSheetId="42">S12_Avoirs!$A$1:$AN$58</definedName>
    <definedName name="_xlnm.Print_Area" localSheetId="45">S14_Chocs!$A$1:$N$39</definedName>
    <definedName name="_xlnm.Print_Area" localSheetId="47">S16a_Agri!$A$1:$EP$34</definedName>
    <definedName name="_xlnm.Print_Area" localSheetId="48">S16b_Agri!$A$1:$N$39</definedName>
    <definedName name="_xlnm.Print_Area" localSheetId="49">S16c_Agri!$A$1:$AQ$33</definedName>
    <definedName name="_xlnm.Print_Area" localSheetId="51">S18_Peche!$A$1:$AI$109</definedName>
    <definedName name="_xlnm.Print_Area" localSheetId="53">S20_PauvreteSubjective!$A$1:$AB$40</definedName>
    <definedName name="_xlnm.Print_Area" localSheetId="15">S8A_SecAlimentaire_FIES!$A$1:$S$43</definedName>
    <definedName name="_xlnm.Print_Area" localSheetId="16">S8B_SecAlimentaire!$A$1:$M$23</definedName>
    <definedName name="_xlnm.Print_Area" localSheetId="18">S9b__Conso_NA!$A$1:$D$29</definedName>
    <definedName name="_xlnm.Print_Area" localSheetId="19">S9c__Conso_NA!$A$1:$D$33</definedName>
    <definedName name="_xlnm.Print_Area" localSheetId="33">S9e__Conso_NA!$A$1:$D$21</definedName>
    <definedName name="_xlnm.Print_Area" localSheetId="34">S9f__Conso_NA!$A$1:$D$62</definedName>
    <definedName name="_xlnm.Print_Area" localSheetId="3">TOC!$A$1:$K$29</definedName>
    <definedName name="_xlnm.Print_Titles" localSheetId="41">S11_Logement!$1:$1</definedName>
    <definedName name="_xlnm.Print_Titles" localSheetId="42">S12_Avoirs!$A:$G,S12_Avoirs!$1:$13</definedName>
    <definedName name="_xlnm.Print_Titles" localSheetId="47">S16a_Agri!$A:$A,S16a_Agri!$1:$2</definedName>
    <definedName name="_xlnm.Print_Titles" localSheetId="49">S16c_Agri!$A:$A</definedName>
    <definedName name="_xlnm.Print_Titles" localSheetId="50">S17_Elevage!$A:$A</definedName>
    <definedName name="_xlnm.Print_Titles" localSheetId="51">S18_Peche!$1:$1</definedName>
    <definedName name="_xlnm.Print_Titles" localSheetId="14">S7b_Conso_Al!$1:$17</definedName>
    <definedName name="_xlnm.Print_Titles" localSheetId="17">S9a__Conso_NA!$1:$16</definedName>
    <definedName name="_xlnm.Print_Titles" localSheetId="33">S9e__Conso_NA!$1:$9</definedName>
    <definedName name="_xlnm.Print_Titles" localSheetId="34">S9f__Conso_NA!$1:$9</definedName>
    <definedName name="Z_2524630E_605A_4616_AD5D_6CF7B1E9752C_.wvu.Cols" localSheetId="6" hidden="1">S02_Educ!$AQ:$AQ</definedName>
    <definedName name="Z_2524630E_605A_4616_AD5D_6CF7B1E9752C_.wvu.Cols" localSheetId="42" hidden="1">S12_Avoirs!$U:$U,S12_Avoirs!$AC:$AC</definedName>
    <definedName name="Z_2524630E_605A_4616_AD5D_6CF7B1E9752C_.wvu.PrintArea" localSheetId="5" hidden="1">S01_Demo!$A$1:$BD$40</definedName>
    <definedName name="Z_2524630E_605A_4616_AD5D_6CF7B1E9752C_.wvu.PrintArea" localSheetId="6" hidden="1">S02_Educ!$A$1:$BG$40</definedName>
    <definedName name="Z_2524630E_605A_4616_AD5D_6CF7B1E9752C_.wvu.PrintArea" localSheetId="7" hidden="1">S03_Sante!$A$1:$BL$50</definedName>
    <definedName name="Z_2524630E_605A_4616_AD5D_6CF7B1E9752C_.wvu.PrintArea" localSheetId="9" hidden="1">S04_Emploi_B!$A$1:$AP$39</definedName>
    <definedName name="Z_2524630E_605A_4616_AD5D_6CF7B1E9752C_.wvu.PrintArea" localSheetId="10" hidden="1">S04_Emploi_C!$A$1:$AG$40</definedName>
    <definedName name="Z_2524630E_605A_4616_AD5D_6CF7B1E9752C_.wvu.PrintArea" localSheetId="11" hidden="1">S05_Revenus_Indiv!$A$1:$Q$40</definedName>
    <definedName name="Z_2524630E_605A_4616_AD5D_6CF7B1E9752C_.wvu.PrintArea" localSheetId="12" hidden="1">S06_Epargne!$A$1:$AE$38</definedName>
    <definedName name="Z_2524630E_605A_4616_AD5D_6CF7B1E9752C_.wvu.PrintArea" localSheetId="39" hidden="1">'S10_Entreprises1 '!$A$1:$Q$40</definedName>
    <definedName name="Z_2524630E_605A_4616_AD5D_6CF7B1E9752C_.wvu.PrintArea" localSheetId="41" hidden="1">S11_Logement!$A$1:$AA$131</definedName>
    <definedName name="Z_2524630E_605A_4616_AD5D_6CF7B1E9752C_.wvu.PrintArea" localSheetId="42" hidden="1">S12_Avoirs!$A$1:$AN$58</definedName>
    <definedName name="Z_2524630E_605A_4616_AD5D_6CF7B1E9752C_.wvu.PrintArea" localSheetId="45" hidden="1">S14_Chocs!$A$1:$N$39</definedName>
    <definedName name="Z_2524630E_605A_4616_AD5D_6CF7B1E9752C_.wvu.PrintArea" localSheetId="47" hidden="1">S16a_Agri!$A$1:$EP$34</definedName>
    <definedName name="Z_2524630E_605A_4616_AD5D_6CF7B1E9752C_.wvu.PrintArea" localSheetId="48" hidden="1">S16b_Agri!$A$1:$N$39</definedName>
    <definedName name="Z_2524630E_605A_4616_AD5D_6CF7B1E9752C_.wvu.PrintArea" localSheetId="49" hidden="1">S16c_Agri!$A$1:$AQ$33</definedName>
    <definedName name="Z_2524630E_605A_4616_AD5D_6CF7B1E9752C_.wvu.PrintArea" localSheetId="51" hidden="1">S18_Peche!$A$1:$AI$109</definedName>
    <definedName name="Z_2524630E_605A_4616_AD5D_6CF7B1E9752C_.wvu.PrintArea" localSheetId="53" hidden="1">S20_PauvreteSubjective!$A$1:$AB$40</definedName>
    <definedName name="Z_2524630E_605A_4616_AD5D_6CF7B1E9752C_.wvu.PrintArea" localSheetId="15" hidden="1">S8A_SecAlimentaire_FIES!$A$1:$S$43</definedName>
    <definedName name="Z_2524630E_605A_4616_AD5D_6CF7B1E9752C_.wvu.PrintArea" localSheetId="16" hidden="1">S8B_SecAlimentaire!$A$1:$M$23</definedName>
    <definedName name="Z_2524630E_605A_4616_AD5D_6CF7B1E9752C_.wvu.PrintArea" localSheetId="18" hidden="1">S9b__Conso_NA!$A$1:$D$29</definedName>
    <definedName name="Z_2524630E_605A_4616_AD5D_6CF7B1E9752C_.wvu.PrintArea" localSheetId="19" hidden="1">S9c__Conso_NA!$A$1:$D$33</definedName>
    <definedName name="Z_2524630E_605A_4616_AD5D_6CF7B1E9752C_.wvu.PrintArea" localSheetId="33" hidden="1">S9e__Conso_NA!$A$1:$D$21</definedName>
    <definedName name="Z_2524630E_605A_4616_AD5D_6CF7B1E9752C_.wvu.PrintArea" localSheetId="34" hidden="1">S9f__Conso_NA!$A$1:$D$62</definedName>
    <definedName name="Z_2524630E_605A_4616_AD5D_6CF7B1E9752C_.wvu.PrintArea" localSheetId="3" hidden="1">TOC!$A$1:$K$29</definedName>
    <definedName name="Z_2524630E_605A_4616_AD5D_6CF7B1E9752C_.wvu.PrintTitles" localSheetId="41" hidden="1">S11_Logement!$1:$1</definedName>
    <definedName name="Z_2524630E_605A_4616_AD5D_6CF7B1E9752C_.wvu.PrintTitles" localSheetId="42" hidden="1">S12_Avoirs!$A:$G,S12_Avoirs!$1:$13</definedName>
    <definedName name="Z_2524630E_605A_4616_AD5D_6CF7B1E9752C_.wvu.PrintTitles" localSheetId="47" hidden="1">S16a_Agri!$A:$A,S16a_Agri!$1:$2</definedName>
    <definedName name="Z_2524630E_605A_4616_AD5D_6CF7B1E9752C_.wvu.PrintTitles" localSheetId="49" hidden="1">S16c_Agri!$A:$A</definedName>
    <definedName name="Z_2524630E_605A_4616_AD5D_6CF7B1E9752C_.wvu.PrintTitles" localSheetId="50" hidden="1">S17_Elevage!$A:$A</definedName>
    <definedName name="Z_2524630E_605A_4616_AD5D_6CF7B1E9752C_.wvu.PrintTitles" localSheetId="51" hidden="1">S18_Peche!$1:$1</definedName>
    <definedName name="Z_2524630E_605A_4616_AD5D_6CF7B1E9752C_.wvu.PrintTitles" localSheetId="14" hidden="1">S7b_Conso_Al!$1:$17</definedName>
    <definedName name="Z_2524630E_605A_4616_AD5D_6CF7B1E9752C_.wvu.PrintTitles" localSheetId="17" hidden="1">S9a__Conso_NA!$1:$16</definedName>
    <definedName name="Z_2524630E_605A_4616_AD5D_6CF7B1E9752C_.wvu.PrintTitles" localSheetId="33" hidden="1">S9e__Conso_NA!$1:$9</definedName>
    <definedName name="Z_2524630E_605A_4616_AD5D_6CF7B1E9752C_.wvu.PrintTitles" localSheetId="34" hidden="1">S9f__Conso_NA!$1:$9</definedName>
    <definedName name="Z_2524630E_605A_4616_AD5D_6CF7B1E9752C_.wvu.Rows" localSheetId="12" hidden="1">S06_Epargne!$18:$18</definedName>
    <definedName name="Z_5529DB6B_163A_4048_9107_267B30B97DF3_.wvu.Cols" localSheetId="6" hidden="1">S02_Educ!$AQ:$AQ</definedName>
    <definedName name="Z_5529DB6B_163A_4048_9107_267B30B97DF3_.wvu.Cols" localSheetId="42" hidden="1">S12_Avoirs!$U:$U,S12_Avoirs!$AC:$AC</definedName>
    <definedName name="Z_5529DB6B_163A_4048_9107_267B30B97DF3_.wvu.PrintArea" localSheetId="5" hidden="1">S01_Demo!$A$1:$BD$40</definedName>
    <definedName name="Z_5529DB6B_163A_4048_9107_267B30B97DF3_.wvu.PrintArea" localSheetId="6" hidden="1">S02_Educ!$A$1:$BG$40</definedName>
    <definedName name="Z_5529DB6B_163A_4048_9107_267B30B97DF3_.wvu.PrintArea" localSheetId="7" hidden="1">S03_Sante!$A$1:$BL$50</definedName>
    <definedName name="Z_5529DB6B_163A_4048_9107_267B30B97DF3_.wvu.PrintArea" localSheetId="9" hidden="1">S04_Emploi_B!$A$1:$AP$39</definedName>
    <definedName name="Z_5529DB6B_163A_4048_9107_267B30B97DF3_.wvu.PrintArea" localSheetId="10" hidden="1">S04_Emploi_C!$A$1:$AG$40</definedName>
    <definedName name="Z_5529DB6B_163A_4048_9107_267B30B97DF3_.wvu.PrintArea" localSheetId="11" hidden="1">S05_Revenus_Indiv!$A$1:$Q$40</definedName>
    <definedName name="Z_5529DB6B_163A_4048_9107_267B30B97DF3_.wvu.PrintArea" localSheetId="12" hidden="1">S06_Epargne!$A$1:$AE$38</definedName>
    <definedName name="Z_5529DB6B_163A_4048_9107_267B30B97DF3_.wvu.PrintArea" localSheetId="39" hidden="1">'S10_Entreprises1 '!$A$1:$Q$40</definedName>
    <definedName name="Z_5529DB6B_163A_4048_9107_267B30B97DF3_.wvu.PrintArea" localSheetId="41" hidden="1">S11_Logement!$A$1:$AA$131</definedName>
    <definedName name="Z_5529DB6B_163A_4048_9107_267B30B97DF3_.wvu.PrintArea" localSheetId="42" hidden="1">S12_Avoirs!$A$1:$AN$58</definedName>
    <definedName name="Z_5529DB6B_163A_4048_9107_267B30B97DF3_.wvu.PrintArea" localSheetId="45" hidden="1">S14_Chocs!$A$1:$N$39</definedName>
    <definedName name="Z_5529DB6B_163A_4048_9107_267B30B97DF3_.wvu.PrintArea" localSheetId="47" hidden="1">S16a_Agri!$A$1:$EP$34</definedName>
    <definedName name="Z_5529DB6B_163A_4048_9107_267B30B97DF3_.wvu.PrintArea" localSheetId="48" hidden="1">S16b_Agri!$A$1:$N$39</definedName>
    <definedName name="Z_5529DB6B_163A_4048_9107_267B30B97DF3_.wvu.PrintArea" localSheetId="49" hidden="1">S16c_Agri!$A$1:$AQ$33</definedName>
    <definedName name="Z_5529DB6B_163A_4048_9107_267B30B97DF3_.wvu.PrintArea" localSheetId="51" hidden="1">S18_Peche!$A$1:$AI$109</definedName>
    <definedName name="Z_5529DB6B_163A_4048_9107_267B30B97DF3_.wvu.PrintArea" localSheetId="53" hidden="1">S20_PauvreteSubjective!$A$1:$AB$40</definedName>
    <definedName name="Z_5529DB6B_163A_4048_9107_267B30B97DF3_.wvu.PrintArea" localSheetId="15" hidden="1">S8A_SecAlimentaire_FIES!$A$1:$S$43</definedName>
    <definedName name="Z_5529DB6B_163A_4048_9107_267B30B97DF3_.wvu.PrintArea" localSheetId="16" hidden="1">S8B_SecAlimentaire!$A$1:$M$23</definedName>
    <definedName name="Z_5529DB6B_163A_4048_9107_267B30B97DF3_.wvu.PrintArea" localSheetId="18" hidden="1">S9b__Conso_NA!$A$1:$D$29</definedName>
    <definedName name="Z_5529DB6B_163A_4048_9107_267B30B97DF3_.wvu.PrintArea" localSheetId="19" hidden="1">S9c__Conso_NA!$A$1:$D$33</definedName>
    <definedName name="Z_5529DB6B_163A_4048_9107_267B30B97DF3_.wvu.PrintArea" localSheetId="33" hidden="1">S9e__Conso_NA!$A$1:$D$21</definedName>
    <definedName name="Z_5529DB6B_163A_4048_9107_267B30B97DF3_.wvu.PrintArea" localSheetId="34" hidden="1">S9f__Conso_NA!$A$1:$D$62</definedName>
    <definedName name="Z_5529DB6B_163A_4048_9107_267B30B97DF3_.wvu.PrintArea" localSheetId="3" hidden="1">TOC!$A$1:$K$29</definedName>
    <definedName name="Z_5529DB6B_163A_4048_9107_267B30B97DF3_.wvu.PrintTitles" localSheetId="41" hidden="1">S11_Logement!$1:$1</definedName>
    <definedName name="Z_5529DB6B_163A_4048_9107_267B30B97DF3_.wvu.PrintTitles" localSheetId="42" hidden="1">S12_Avoirs!$A:$G,S12_Avoirs!$1:$13</definedName>
    <definedName name="Z_5529DB6B_163A_4048_9107_267B30B97DF3_.wvu.PrintTitles" localSheetId="47" hidden="1">S16a_Agri!$A:$A,S16a_Agri!$1:$2</definedName>
    <definedName name="Z_5529DB6B_163A_4048_9107_267B30B97DF3_.wvu.PrintTitles" localSheetId="49" hidden="1">S16c_Agri!$A:$A</definedName>
    <definedName name="Z_5529DB6B_163A_4048_9107_267B30B97DF3_.wvu.PrintTitles" localSheetId="50" hidden="1">S17_Elevage!$A:$A</definedName>
    <definedName name="Z_5529DB6B_163A_4048_9107_267B30B97DF3_.wvu.PrintTitles" localSheetId="51" hidden="1">S18_Peche!$1:$1</definedName>
    <definedName name="Z_5529DB6B_163A_4048_9107_267B30B97DF3_.wvu.PrintTitles" localSheetId="14" hidden="1">S7b_Conso_Al!$1:$17</definedName>
    <definedName name="Z_5529DB6B_163A_4048_9107_267B30B97DF3_.wvu.PrintTitles" localSheetId="17" hidden="1">S9a__Conso_NA!$1:$16</definedName>
    <definedName name="Z_5529DB6B_163A_4048_9107_267B30B97DF3_.wvu.PrintTitles" localSheetId="33" hidden="1">S9e__Conso_NA!$1:$9</definedName>
    <definedName name="Z_5529DB6B_163A_4048_9107_267B30B97DF3_.wvu.PrintTitles" localSheetId="34" hidden="1">S9f__Conso_NA!$1:$9</definedName>
    <definedName name="Z_62F9A1C0_96E2_11D5_9CF8_9F2DE9CFA54B_.wvu.Cols" localSheetId="1" hidden="1">couvert!#REF!</definedName>
    <definedName name="Z_62F9A1C0_96E2_11D5_9CF8_9F2DE9CFA54B_.wvu.PrintArea" localSheetId="1" hidden="1">couvert!#REF!</definedName>
    <definedName name="Z_89903799_8228_4A6D_8A81_7F80BC61226D_.wvu.Cols" localSheetId="6" hidden="1">S02_Educ!$AQ:$AQ</definedName>
    <definedName name="Z_89903799_8228_4A6D_8A81_7F80BC61226D_.wvu.Cols" localSheetId="42" hidden="1">S12_Avoirs!$U:$U,S12_Avoirs!$AC:$AC</definedName>
    <definedName name="Z_89903799_8228_4A6D_8A81_7F80BC61226D_.wvu.PrintArea" localSheetId="5" hidden="1">S01_Demo!$A$1:$BD$40</definedName>
    <definedName name="Z_89903799_8228_4A6D_8A81_7F80BC61226D_.wvu.PrintArea" localSheetId="6" hidden="1">S02_Educ!$A$1:$BG$40</definedName>
    <definedName name="Z_89903799_8228_4A6D_8A81_7F80BC61226D_.wvu.PrintArea" localSheetId="7" hidden="1">S03_Sante!$A$1:$BL$50</definedName>
    <definedName name="Z_89903799_8228_4A6D_8A81_7F80BC61226D_.wvu.PrintArea" localSheetId="9" hidden="1">S04_Emploi_B!$A$1:$AP$39</definedName>
    <definedName name="Z_89903799_8228_4A6D_8A81_7F80BC61226D_.wvu.PrintArea" localSheetId="10" hidden="1">S04_Emploi_C!$A$1:$AG$40</definedName>
    <definedName name="Z_89903799_8228_4A6D_8A81_7F80BC61226D_.wvu.PrintArea" localSheetId="11" hidden="1">S05_Revenus_Indiv!$A$1:$Q$40</definedName>
    <definedName name="Z_89903799_8228_4A6D_8A81_7F80BC61226D_.wvu.PrintArea" localSheetId="12" hidden="1">S06_Epargne!$A$1:$AE$38</definedName>
    <definedName name="Z_89903799_8228_4A6D_8A81_7F80BC61226D_.wvu.PrintArea" localSheetId="39" hidden="1">'S10_Entreprises1 '!$A$1:$Q$40</definedName>
    <definedName name="Z_89903799_8228_4A6D_8A81_7F80BC61226D_.wvu.PrintArea" localSheetId="41" hidden="1">S11_Logement!$A$1:$AA$131</definedName>
    <definedName name="Z_89903799_8228_4A6D_8A81_7F80BC61226D_.wvu.PrintArea" localSheetId="42" hidden="1">S12_Avoirs!$A$1:$AN$58</definedName>
    <definedName name="Z_89903799_8228_4A6D_8A81_7F80BC61226D_.wvu.PrintArea" localSheetId="45" hidden="1">S14_Chocs!$A$1:$N$39</definedName>
    <definedName name="Z_89903799_8228_4A6D_8A81_7F80BC61226D_.wvu.PrintArea" localSheetId="47" hidden="1">S16a_Agri!$A$1:$EP$34</definedName>
    <definedName name="Z_89903799_8228_4A6D_8A81_7F80BC61226D_.wvu.PrintArea" localSheetId="48" hidden="1">S16b_Agri!$A$1:$N$39</definedName>
    <definedName name="Z_89903799_8228_4A6D_8A81_7F80BC61226D_.wvu.PrintArea" localSheetId="49" hidden="1">S16c_Agri!$A$1:$AQ$33</definedName>
    <definedName name="Z_89903799_8228_4A6D_8A81_7F80BC61226D_.wvu.PrintArea" localSheetId="51" hidden="1">S18_Peche!$A$1:$AI$109</definedName>
    <definedName name="Z_89903799_8228_4A6D_8A81_7F80BC61226D_.wvu.PrintArea" localSheetId="53" hidden="1">S20_PauvreteSubjective!$A$1:$AB$40</definedName>
    <definedName name="Z_89903799_8228_4A6D_8A81_7F80BC61226D_.wvu.PrintArea" localSheetId="15" hidden="1">S8A_SecAlimentaire_FIES!$A$1:$S$43</definedName>
    <definedName name="Z_89903799_8228_4A6D_8A81_7F80BC61226D_.wvu.PrintArea" localSheetId="16" hidden="1">S8B_SecAlimentaire!$A$1:$M$23</definedName>
    <definedName name="Z_89903799_8228_4A6D_8A81_7F80BC61226D_.wvu.PrintArea" localSheetId="18" hidden="1">S9b__Conso_NA!$A$1:$D$29</definedName>
    <definedName name="Z_89903799_8228_4A6D_8A81_7F80BC61226D_.wvu.PrintArea" localSheetId="19" hidden="1">S9c__Conso_NA!$A$1:$D$33</definedName>
    <definedName name="Z_89903799_8228_4A6D_8A81_7F80BC61226D_.wvu.PrintArea" localSheetId="33" hidden="1">S9e__Conso_NA!$A$1:$D$21</definedName>
    <definedName name="Z_89903799_8228_4A6D_8A81_7F80BC61226D_.wvu.PrintArea" localSheetId="34" hidden="1">S9f__Conso_NA!$A$1:$D$62</definedName>
    <definedName name="Z_89903799_8228_4A6D_8A81_7F80BC61226D_.wvu.PrintArea" localSheetId="3" hidden="1">TOC!$A$1:$K$29</definedName>
    <definedName name="Z_89903799_8228_4A6D_8A81_7F80BC61226D_.wvu.PrintTitles" localSheetId="41" hidden="1">S11_Logement!$1:$1</definedName>
    <definedName name="Z_89903799_8228_4A6D_8A81_7F80BC61226D_.wvu.PrintTitles" localSheetId="42" hidden="1">S12_Avoirs!$A:$G,S12_Avoirs!$1:$13</definedName>
    <definedName name="Z_89903799_8228_4A6D_8A81_7F80BC61226D_.wvu.PrintTitles" localSheetId="47" hidden="1">S16a_Agri!$A:$A,S16a_Agri!$1:$2</definedName>
    <definedName name="Z_89903799_8228_4A6D_8A81_7F80BC61226D_.wvu.PrintTitles" localSheetId="49" hidden="1">S16c_Agri!$A:$A</definedName>
    <definedName name="Z_89903799_8228_4A6D_8A81_7F80BC61226D_.wvu.PrintTitles" localSheetId="50" hidden="1">S17_Elevage!$A:$A</definedName>
    <definedName name="Z_89903799_8228_4A6D_8A81_7F80BC61226D_.wvu.PrintTitles" localSheetId="51" hidden="1">S18_Peche!$1:$1</definedName>
    <definedName name="Z_89903799_8228_4A6D_8A81_7F80BC61226D_.wvu.PrintTitles" localSheetId="14" hidden="1">S7b_Conso_Al!$1:$17</definedName>
    <definedName name="Z_89903799_8228_4A6D_8A81_7F80BC61226D_.wvu.PrintTitles" localSheetId="17" hidden="1">S9a__Conso_NA!$1:$16</definedName>
    <definedName name="Z_89903799_8228_4A6D_8A81_7F80BC61226D_.wvu.PrintTitles" localSheetId="33" hidden="1">S9e__Conso_NA!$1:$9</definedName>
    <definedName name="Z_89903799_8228_4A6D_8A81_7F80BC61226D_.wvu.PrintTitles" localSheetId="34" hidden="1">S9f__Conso_NA!$1:$9</definedName>
    <definedName name="Z_9B0763AA_FA4B_479A_900C_C113E8BEEFEB_.wvu.Cols" localSheetId="6" hidden="1">S02_Educ!$AQ:$AQ</definedName>
    <definedName name="Z_9B0763AA_FA4B_479A_900C_C113E8BEEFEB_.wvu.Cols" localSheetId="42" hidden="1">S12_Avoirs!$U:$U,S12_Avoirs!$AC:$AC</definedName>
    <definedName name="Z_9B0763AA_FA4B_479A_900C_C113E8BEEFEB_.wvu.PrintArea" localSheetId="5" hidden="1">S01_Demo!$A$1:$BD$40</definedName>
    <definedName name="Z_9B0763AA_FA4B_479A_900C_C113E8BEEFEB_.wvu.PrintArea" localSheetId="6" hidden="1">S02_Educ!$A$1:$BG$40</definedName>
    <definedName name="Z_9B0763AA_FA4B_479A_900C_C113E8BEEFEB_.wvu.PrintArea" localSheetId="7" hidden="1">S03_Sante!$A$1:$BL$50</definedName>
    <definedName name="Z_9B0763AA_FA4B_479A_900C_C113E8BEEFEB_.wvu.PrintArea" localSheetId="9" hidden="1">S04_Emploi_B!$A$1:$AP$39</definedName>
    <definedName name="Z_9B0763AA_FA4B_479A_900C_C113E8BEEFEB_.wvu.PrintArea" localSheetId="10" hidden="1">S04_Emploi_C!$A$1:$AG$40</definedName>
    <definedName name="Z_9B0763AA_FA4B_479A_900C_C113E8BEEFEB_.wvu.PrintArea" localSheetId="11" hidden="1">S05_Revenus_Indiv!$A$1:$Q$40</definedName>
    <definedName name="Z_9B0763AA_FA4B_479A_900C_C113E8BEEFEB_.wvu.PrintArea" localSheetId="12" hidden="1">S06_Epargne!$A$1:$AE$38</definedName>
    <definedName name="Z_9B0763AA_FA4B_479A_900C_C113E8BEEFEB_.wvu.PrintArea" localSheetId="39" hidden="1">'S10_Entreprises1 '!$A$1:$Q$40</definedName>
    <definedName name="Z_9B0763AA_FA4B_479A_900C_C113E8BEEFEB_.wvu.PrintArea" localSheetId="41" hidden="1">S11_Logement!$A$1:$AA$131</definedName>
    <definedName name="Z_9B0763AA_FA4B_479A_900C_C113E8BEEFEB_.wvu.PrintArea" localSheetId="42" hidden="1">S12_Avoirs!$A$1:$AN$58</definedName>
    <definedName name="Z_9B0763AA_FA4B_479A_900C_C113E8BEEFEB_.wvu.PrintArea" localSheetId="45" hidden="1">S14_Chocs!$A$1:$N$39</definedName>
    <definedName name="Z_9B0763AA_FA4B_479A_900C_C113E8BEEFEB_.wvu.PrintArea" localSheetId="47" hidden="1">S16a_Agri!$A$1:$EP$34</definedName>
    <definedName name="Z_9B0763AA_FA4B_479A_900C_C113E8BEEFEB_.wvu.PrintArea" localSheetId="48" hidden="1">S16b_Agri!$A$1:$N$39</definedName>
    <definedName name="Z_9B0763AA_FA4B_479A_900C_C113E8BEEFEB_.wvu.PrintArea" localSheetId="49" hidden="1">S16c_Agri!$A$1:$AQ$33</definedName>
    <definedName name="Z_9B0763AA_FA4B_479A_900C_C113E8BEEFEB_.wvu.PrintArea" localSheetId="51" hidden="1">S18_Peche!$A$1:$AI$109</definedName>
    <definedName name="Z_9B0763AA_FA4B_479A_900C_C113E8BEEFEB_.wvu.PrintArea" localSheetId="53" hidden="1">S20_PauvreteSubjective!$A$1:$AB$40</definedName>
    <definedName name="Z_9B0763AA_FA4B_479A_900C_C113E8BEEFEB_.wvu.PrintArea" localSheetId="15" hidden="1">S8A_SecAlimentaire_FIES!$A$1:$S$43</definedName>
    <definedName name="Z_9B0763AA_FA4B_479A_900C_C113E8BEEFEB_.wvu.PrintArea" localSheetId="16" hidden="1">S8B_SecAlimentaire!$A$1:$M$23</definedName>
    <definedName name="Z_9B0763AA_FA4B_479A_900C_C113E8BEEFEB_.wvu.PrintArea" localSheetId="18" hidden="1">S9b__Conso_NA!$A$1:$D$29</definedName>
    <definedName name="Z_9B0763AA_FA4B_479A_900C_C113E8BEEFEB_.wvu.PrintArea" localSheetId="19" hidden="1">S9c__Conso_NA!$A$1:$D$33</definedName>
    <definedName name="Z_9B0763AA_FA4B_479A_900C_C113E8BEEFEB_.wvu.PrintArea" localSheetId="33" hidden="1">S9e__Conso_NA!$A$1:$D$21</definedName>
    <definedName name="Z_9B0763AA_FA4B_479A_900C_C113E8BEEFEB_.wvu.PrintArea" localSheetId="34" hidden="1">S9f__Conso_NA!$A$1:$D$62</definedName>
    <definedName name="Z_9B0763AA_FA4B_479A_900C_C113E8BEEFEB_.wvu.PrintArea" localSheetId="3" hidden="1">TOC!$A$1:$K$29</definedName>
    <definedName name="Z_9B0763AA_FA4B_479A_900C_C113E8BEEFEB_.wvu.PrintTitles" localSheetId="41" hidden="1">S11_Logement!$1:$1</definedName>
    <definedName name="Z_9B0763AA_FA4B_479A_900C_C113E8BEEFEB_.wvu.PrintTitles" localSheetId="42" hidden="1">S12_Avoirs!$A:$G,S12_Avoirs!$1:$13</definedName>
    <definedName name="Z_9B0763AA_FA4B_479A_900C_C113E8BEEFEB_.wvu.PrintTitles" localSheetId="47" hidden="1">S16a_Agri!$A:$A,S16a_Agri!$1:$2</definedName>
    <definedName name="Z_9B0763AA_FA4B_479A_900C_C113E8BEEFEB_.wvu.PrintTitles" localSheetId="49" hidden="1">S16c_Agri!$A:$A</definedName>
    <definedName name="Z_9B0763AA_FA4B_479A_900C_C113E8BEEFEB_.wvu.PrintTitles" localSheetId="50" hidden="1">S17_Elevage!$A:$A</definedName>
    <definedName name="Z_9B0763AA_FA4B_479A_900C_C113E8BEEFEB_.wvu.PrintTitles" localSheetId="51" hidden="1">S18_Peche!$1:$1</definedName>
    <definedName name="Z_9B0763AA_FA4B_479A_900C_C113E8BEEFEB_.wvu.PrintTitles" localSheetId="14" hidden="1">S7b_Conso_Al!$1:$17</definedName>
    <definedName name="Z_9B0763AA_FA4B_479A_900C_C113E8BEEFEB_.wvu.PrintTitles" localSheetId="17" hidden="1">S9a__Conso_NA!$1:$16</definedName>
    <definedName name="Z_9B0763AA_FA4B_479A_900C_C113E8BEEFEB_.wvu.PrintTitles" localSheetId="33" hidden="1">S9e__Conso_NA!$1:$9</definedName>
    <definedName name="Z_9B0763AA_FA4B_479A_900C_C113E8BEEFEB_.wvu.PrintTitles" localSheetId="34" hidden="1">S9f__Conso_NA!$1:$9</definedName>
    <definedName name="Z_9C153D9E_615C_443B_9CD7_551163282F03_.wvu.Cols" localSheetId="6" hidden="1">S02_Educ!$AQ:$AQ</definedName>
    <definedName name="Z_9C153D9E_615C_443B_9CD7_551163282F03_.wvu.Cols" localSheetId="42" hidden="1">S12_Avoirs!$U:$U,S12_Avoirs!$AC:$AC</definedName>
    <definedName name="Z_9C153D9E_615C_443B_9CD7_551163282F03_.wvu.PrintArea" localSheetId="5" hidden="1">S01_Demo!$A$1:$BD$40</definedName>
    <definedName name="Z_9C153D9E_615C_443B_9CD7_551163282F03_.wvu.PrintArea" localSheetId="6" hidden="1">S02_Educ!$A$1:$BG$40</definedName>
    <definedName name="Z_9C153D9E_615C_443B_9CD7_551163282F03_.wvu.PrintArea" localSheetId="7" hidden="1">S03_Sante!$A$1:$BL$50</definedName>
    <definedName name="Z_9C153D9E_615C_443B_9CD7_551163282F03_.wvu.PrintArea" localSheetId="9" hidden="1">S04_Emploi_B!$A$1:$AP$39</definedName>
    <definedName name="Z_9C153D9E_615C_443B_9CD7_551163282F03_.wvu.PrintArea" localSheetId="10" hidden="1">S04_Emploi_C!$A$1:$AG$40</definedName>
    <definedName name="Z_9C153D9E_615C_443B_9CD7_551163282F03_.wvu.PrintArea" localSheetId="11" hidden="1">S05_Revenus_Indiv!$A$1:$Q$40</definedName>
    <definedName name="Z_9C153D9E_615C_443B_9CD7_551163282F03_.wvu.PrintArea" localSheetId="12" hidden="1">S06_Epargne!$A$1:$AE$38</definedName>
    <definedName name="Z_9C153D9E_615C_443B_9CD7_551163282F03_.wvu.PrintArea" localSheetId="39" hidden="1">'S10_Entreprises1 '!$A$1:$Q$40</definedName>
    <definedName name="Z_9C153D9E_615C_443B_9CD7_551163282F03_.wvu.PrintArea" localSheetId="41" hidden="1">S11_Logement!$A$1:$AA$131</definedName>
    <definedName name="Z_9C153D9E_615C_443B_9CD7_551163282F03_.wvu.PrintArea" localSheetId="42" hidden="1">S12_Avoirs!$A$1:$AN$58</definedName>
    <definedName name="Z_9C153D9E_615C_443B_9CD7_551163282F03_.wvu.PrintArea" localSheetId="45" hidden="1">S14_Chocs!$A$1:$N$39</definedName>
    <definedName name="Z_9C153D9E_615C_443B_9CD7_551163282F03_.wvu.PrintArea" localSheetId="47" hidden="1">S16a_Agri!$A$1:$EP$34</definedName>
    <definedName name="Z_9C153D9E_615C_443B_9CD7_551163282F03_.wvu.PrintArea" localSheetId="48" hidden="1">S16b_Agri!$A$1:$N$39</definedName>
    <definedName name="Z_9C153D9E_615C_443B_9CD7_551163282F03_.wvu.PrintArea" localSheetId="49" hidden="1">S16c_Agri!$A$1:$AQ$33</definedName>
    <definedName name="Z_9C153D9E_615C_443B_9CD7_551163282F03_.wvu.PrintArea" localSheetId="51" hidden="1">S18_Peche!$A$1:$AI$109</definedName>
    <definedName name="Z_9C153D9E_615C_443B_9CD7_551163282F03_.wvu.PrintArea" localSheetId="53" hidden="1">S20_PauvreteSubjective!$A$1:$AB$40</definedName>
    <definedName name="Z_9C153D9E_615C_443B_9CD7_551163282F03_.wvu.PrintArea" localSheetId="15" hidden="1">S8A_SecAlimentaire_FIES!$A$1:$S$43</definedName>
    <definedName name="Z_9C153D9E_615C_443B_9CD7_551163282F03_.wvu.PrintArea" localSheetId="16" hidden="1">S8B_SecAlimentaire!$A$1:$M$23</definedName>
    <definedName name="Z_9C153D9E_615C_443B_9CD7_551163282F03_.wvu.PrintArea" localSheetId="18" hidden="1">S9b__Conso_NA!$A$1:$D$29</definedName>
    <definedName name="Z_9C153D9E_615C_443B_9CD7_551163282F03_.wvu.PrintArea" localSheetId="19" hidden="1">S9c__Conso_NA!$A$1:$D$33</definedName>
    <definedName name="Z_9C153D9E_615C_443B_9CD7_551163282F03_.wvu.PrintArea" localSheetId="33" hidden="1">S9e__Conso_NA!$A$1:$D$21</definedName>
    <definedName name="Z_9C153D9E_615C_443B_9CD7_551163282F03_.wvu.PrintArea" localSheetId="34" hidden="1">S9f__Conso_NA!$A$1:$D$62</definedName>
    <definedName name="Z_9C153D9E_615C_443B_9CD7_551163282F03_.wvu.PrintArea" localSheetId="3" hidden="1">TOC!$A$1:$K$29</definedName>
    <definedName name="Z_9C153D9E_615C_443B_9CD7_551163282F03_.wvu.PrintTitles" localSheetId="41" hidden="1">S11_Logement!$1:$1</definedName>
    <definedName name="Z_9C153D9E_615C_443B_9CD7_551163282F03_.wvu.PrintTitles" localSheetId="42" hidden="1">S12_Avoirs!$A:$G,S12_Avoirs!$1:$13</definedName>
    <definedName name="Z_9C153D9E_615C_443B_9CD7_551163282F03_.wvu.PrintTitles" localSheetId="47" hidden="1">S16a_Agri!$A:$A,S16a_Agri!$1:$2</definedName>
    <definedName name="Z_9C153D9E_615C_443B_9CD7_551163282F03_.wvu.PrintTitles" localSheetId="49" hidden="1">S16c_Agri!$A:$A</definedName>
    <definedName name="Z_9C153D9E_615C_443B_9CD7_551163282F03_.wvu.PrintTitles" localSheetId="50" hidden="1">S17_Elevage!$A:$A</definedName>
    <definedName name="Z_9C153D9E_615C_443B_9CD7_551163282F03_.wvu.PrintTitles" localSheetId="51" hidden="1">S18_Peche!$1:$1</definedName>
    <definedName name="Z_9C153D9E_615C_443B_9CD7_551163282F03_.wvu.PrintTitles" localSheetId="14" hidden="1">S7b_Conso_Al!$1:$17</definedName>
    <definedName name="Z_9C153D9E_615C_443B_9CD7_551163282F03_.wvu.PrintTitles" localSheetId="17" hidden="1">S9a__Conso_NA!$1:$16</definedName>
    <definedName name="Z_9C153D9E_615C_443B_9CD7_551163282F03_.wvu.PrintTitles" localSheetId="33" hidden="1">S9e__Conso_NA!$1:$9</definedName>
    <definedName name="Z_9C153D9E_615C_443B_9CD7_551163282F03_.wvu.PrintTitles" localSheetId="34" hidden="1">S9f__Conso_NA!$1:$9</definedName>
    <definedName name="Z_BE9F68F7_D81B_4526_9959_D871EC50BDFF_.wvu.Cols" localSheetId="6" hidden="1">S02_Educ!$AQ:$AQ</definedName>
    <definedName name="Z_BE9F68F7_D81B_4526_9959_D871EC50BDFF_.wvu.Cols" localSheetId="42" hidden="1">S12_Avoirs!$U:$U,S12_Avoirs!$AC:$AC</definedName>
    <definedName name="Z_BE9F68F7_D81B_4526_9959_D871EC50BDFF_.wvu.PrintArea" localSheetId="5" hidden="1">S01_Demo!$A$1:$BD$40</definedName>
    <definedName name="Z_BE9F68F7_D81B_4526_9959_D871EC50BDFF_.wvu.PrintArea" localSheetId="6" hidden="1">S02_Educ!$A$1:$BG$40</definedName>
    <definedName name="Z_BE9F68F7_D81B_4526_9959_D871EC50BDFF_.wvu.PrintArea" localSheetId="7" hidden="1">S03_Sante!$A$1:$BL$50</definedName>
    <definedName name="Z_BE9F68F7_D81B_4526_9959_D871EC50BDFF_.wvu.PrintArea" localSheetId="9" hidden="1">S04_Emploi_B!$A$1:$AP$39</definedName>
    <definedName name="Z_BE9F68F7_D81B_4526_9959_D871EC50BDFF_.wvu.PrintArea" localSheetId="10" hidden="1">S04_Emploi_C!$A$1:$AG$40</definedName>
    <definedName name="Z_BE9F68F7_D81B_4526_9959_D871EC50BDFF_.wvu.PrintArea" localSheetId="11" hidden="1">S05_Revenus_Indiv!$A$1:$Q$40</definedName>
    <definedName name="Z_BE9F68F7_D81B_4526_9959_D871EC50BDFF_.wvu.PrintArea" localSheetId="12" hidden="1">S06_Epargne!$A$1:$AE$38</definedName>
    <definedName name="Z_BE9F68F7_D81B_4526_9959_D871EC50BDFF_.wvu.PrintArea" localSheetId="39" hidden="1">'S10_Entreprises1 '!$A$1:$Q$40</definedName>
    <definedName name="Z_BE9F68F7_D81B_4526_9959_D871EC50BDFF_.wvu.PrintArea" localSheetId="41" hidden="1">S11_Logement!$A$1:$AA$131</definedName>
    <definedName name="Z_BE9F68F7_D81B_4526_9959_D871EC50BDFF_.wvu.PrintArea" localSheetId="42" hidden="1">S12_Avoirs!$A$1:$AN$58</definedName>
    <definedName name="Z_BE9F68F7_D81B_4526_9959_D871EC50BDFF_.wvu.PrintArea" localSheetId="45" hidden="1">S14_Chocs!$A$1:$N$39</definedName>
    <definedName name="Z_BE9F68F7_D81B_4526_9959_D871EC50BDFF_.wvu.PrintArea" localSheetId="47" hidden="1">S16a_Agri!$A$1:$EP$34</definedName>
    <definedName name="Z_BE9F68F7_D81B_4526_9959_D871EC50BDFF_.wvu.PrintArea" localSheetId="48" hidden="1">S16b_Agri!$A$1:$N$39</definedName>
    <definedName name="Z_BE9F68F7_D81B_4526_9959_D871EC50BDFF_.wvu.PrintArea" localSheetId="49" hidden="1">S16c_Agri!$A$1:$AQ$33</definedName>
    <definedName name="Z_BE9F68F7_D81B_4526_9959_D871EC50BDFF_.wvu.PrintArea" localSheetId="51" hidden="1">S18_Peche!$A$1:$AI$109</definedName>
    <definedName name="Z_BE9F68F7_D81B_4526_9959_D871EC50BDFF_.wvu.PrintArea" localSheetId="53" hidden="1">S20_PauvreteSubjective!$A$1:$AB$40</definedName>
    <definedName name="Z_BE9F68F7_D81B_4526_9959_D871EC50BDFF_.wvu.PrintArea" localSheetId="15" hidden="1">S8A_SecAlimentaire_FIES!$A$1:$S$43</definedName>
    <definedName name="Z_BE9F68F7_D81B_4526_9959_D871EC50BDFF_.wvu.PrintArea" localSheetId="16" hidden="1">S8B_SecAlimentaire!$A$1:$M$23</definedName>
    <definedName name="Z_BE9F68F7_D81B_4526_9959_D871EC50BDFF_.wvu.PrintArea" localSheetId="18" hidden="1">S9b__Conso_NA!$A$1:$D$29</definedName>
    <definedName name="Z_BE9F68F7_D81B_4526_9959_D871EC50BDFF_.wvu.PrintArea" localSheetId="19" hidden="1">S9c__Conso_NA!$A$1:$D$33</definedName>
    <definedName name="Z_BE9F68F7_D81B_4526_9959_D871EC50BDFF_.wvu.PrintArea" localSheetId="33" hidden="1">S9e__Conso_NA!$A$1:$D$21</definedName>
    <definedName name="Z_BE9F68F7_D81B_4526_9959_D871EC50BDFF_.wvu.PrintArea" localSheetId="34" hidden="1">S9f__Conso_NA!$A$1:$D$62</definedName>
    <definedName name="Z_BE9F68F7_D81B_4526_9959_D871EC50BDFF_.wvu.PrintArea" localSheetId="3" hidden="1">TOC!$A$1:$K$29</definedName>
    <definedName name="Z_BE9F68F7_D81B_4526_9959_D871EC50BDFF_.wvu.PrintTitles" localSheetId="41" hidden="1">S11_Logement!$1:$1</definedName>
    <definedName name="Z_BE9F68F7_D81B_4526_9959_D871EC50BDFF_.wvu.PrintTitles" localSheetId="42" hidden="1">S12_Avoirs!$A:$G,S12_Avoirs!$1:$13</definedName>
    <definedName name="Z_BE9F68F7_D81B_4526_9959_D871EC50BDFF_.wvu.PrintTitles" localSheetId="47" hidden="1">S16a_Agri!$A:$A,S16a_Agri!$1:$2</definedName>
    <definedName name="Z_BE9F68F7_D81B_4526_9959_D871EC50BDFF_.wvu.PrintTitles" localSheetId="49" hidden="1">S16c_Agri!$A:$A</definedName>
    <definedName name="Z_BE9F68F7_D81B_4526_9959_D871EC50BDFF_.wvu.PrintTitles" localSheetId="50" hidden="1">S17_Elevage!$A:$A</definedName>
    <definedName name="Z_BE9F68F7_D81B_4526_9959_D871EC50BDFF_.wvu.PrintTitles" localSheetId="51" hidden="1">S18_Peche!$1:$1</definedName>
    <definedName name="Z_BE9F68F7_D81B_4526_9959_D871EC50BDFF_.wvu.PrintTitles" localSheetId="14" hidden="1">S7b_Conso_Al!$1:$17</definedName>
    <definedName name="Z_BE9F68F7_D81B_4526_9959_D871EC50BDFF_.wvu.PrintTitles" localSheetId="17" hidden="1">S9a__Conso_NA!$1:$16</definedName>
    <definedName name="Z_BE9F68F7_D81B_4526_9959_D871EC50BDFF_.wvu.PrintTitles" localSheetId="33" hidden="1">S9e__Conso_NA!$1:$9</definedName>
    <definedName name="Z_BE9F68F7_D81B_4526_9959_D871EC50BDFF_.wvu.PrintTitles" localSheetId="34" hidden="1">S9f__Conso_NA!$1:$9</definedName>
    <definedName name="Z_BFEC163F_7C4E_49B7_9F32_15225772E72F_.wvu.Cols" localSheetId="6" hidden="1">S02_Educ!$AQ:$AQ</definedName>
    <definedName name="Z_BFEC163F_7C4E_49B7_9F32_15225772E72F_.wvu.Cols" localSheetId="42" hidden="1">S12_Avoirs!$U:$U,S12_Avoirs!$AC:$AC</definedName>
    <definedName name="Z_BFEC163F_7C4E_49B7_9F32_15225772E72F_.wvu.PrintArea" localSheetId="5" hidden="1">S01_Demo!$A$1:$BD$40</definedName>
    <definedName name="Z_BFEC163F_7C4E_49B7_9F32_15225772E72F_.wvu.PrintArea" localSheetId="6" hidden="1">S02_Educ!$A$1:$BG$40</definedName>
    <definedName name="Z_BFEC163F_7C4E_49B7_9F32_15225772E72F_.wvu.PrintArea" localSheetId="7" hidden="1">S03_Sante!$A$1:$BL$50</definedName>
    <definedName name="Z_BFEC163F_7C4E_49B7_9F32_15225772E72F_.wvu.PrintArea" localSheetId="9" hidden="1">S04_Emploi_B!$A$1:$AP$39</definedName>
    <definedName name="Z_BFEC163F_7C4E_49B7_9F32_15225772E72F_.wvu.PrintArea" localSheetId="10" hidden="1">S04_Emploi_C!$A$1:$AG$40</definedName>
    <definedName name="Z_BFEC163F_7C4E_49B7_9F32_15225772E72F_.wvu.PrintArea" localSheetId="11" hidden="1">S05_Revenus_Indiv!$A$1:$Q$40</definedName>
    <definedName name="Z_BFEC163F_7C4E_49B7_9F32_15225772E72F_.wvu.PrintArea" localSheetId="12" hidden="1">S06_Epargne!$A$1:$AE$38</definedName>
    <definedName name="Z_BFEC163F_7C4E_49B7_9F32_15225772E72F_.wvu.PrintArea" localSheetId="39" hidden="1">'S10_Entreprises1 '!$A$1:$Q$40</definedName>
    <definedName name="Z_BFEC163F_7C4E_49B7_9F32_15225772E72F_.wvu.PrintArea" localSheetId="41" hidden="1">S11_Logement!$A$1:$AA$131</definedName>
    <definedName name="Z_BFEC163F_7C4E_49B7_9F32_15225772E72F_.wvu.PrintArea" localSheetId="42" hidden="1">S12_Avoirs!$A$1:$AN$58</definedName>
    <definedName name="Z_BFEC163F_7C4E_49B7_9F32_15225772E72F_.wvu.PrintArea" localSheetId="45" hidden="1">S14_Chocs!$A$1:$N$39</definedName>
    <definedName name="Z_BFEC163F_7C4E_49B7_9F32_15225772E72F_.wvu.PrintArea" localSheetId="47" hidden="1">S16a_Agri!$A$1:$EP$34</definedName>
    <definedName name="Z_BFEC163F_7C4E_49B7_9F32_15225772E72F_.wvu.PrintArea" localSheetId="48" hidden="1">S16b_Agri!$A$1:$N$39</definedName>
    <definedName name="Z_BFEC163F_7C4E_49B7_9F32_15225772E72F_.wvu.PrintArea" localSheetId="49" hidden="1">S16c_Agri!$A$1:$AQ$33</definedName>
    <definedName name="Z_BFEC163F_7C4E_49B7_9F32_15225772E72F_.wvu.PrintArea" localSheetId="51" hidden="1">S18_Peche!$A$1:$AI$109</definedName>
    <definedName name="Z_BFEC163F_7C4E_49B7_9F32_15225772E72F_.wvu.PrintArea" localSheetId="53" hidden="1">S20_PauvreteSubjective!$A$1:$AB$40</definedName>
    <definedName name="Z_BFEC163F_7C4E_49B7_9F32_15225772E72F_.wvu.PrintArea" localSheetId="15" hidden="1">S8A_SecAlimentaire_FIES!$A$1:$S$43</definedName>
    <definedName name="Z_BFEC163F_7C4E_49B7_9F32_15225772E72F_.wvu.PrintArea" localSheetId="16" hidden="1">S8B_SecAlimentaire!$A$1:$M$23</definedName>
    <definedName name="Z_BFEC163F_7C4E_49B7_9F32_15225772E72F_.wvu.PrintArea" localSheetId="18" hidden="1">S9b__Conso_NA!$A$1:$D$29</definedName>
    <definedName name="Z_BFEC163F_7C4E_49B7_9F32_15225772E72F_.wvu.PrintArea" localSheetId="19" hidden="1">S9c__Conso_NA!$A$1:$D$33</definedName>
    <definedName name="Z_BFEC163F_7C4E_49B7_9F32_15225772E72F_.wvu.PrintArea" localSheetId="33" hidden="1">S9e__Conso_NA!$A$1:$D$21</definedName>
    <definedName name="Z_BFEC163F_7C4E_49B7_9F32_15225772E72F_.wvu.PrintArea" localSheetId="34" hidden="1">S9f__Conso_NA!$A$1:$D$62</definedName>
    <definedName name="Z_BFEC163F_7C4E_49B7_9F32_15225772E72F_.wvu.PrintArea" localSheetId="3" hidden="1">TOC!$A$1:$K$29</definedName>
    <definedName name="Z_BFEC163F_7C4E_49B7_9F32_15225772E72F_.wvu.PrintTitles" localSheetId="41" hidden="1">S11_Logement!$1:$1</definedName>
    <definedName name="Z_BFEC163F_7C4E_49B7_9F32_15225772E72F_.wvu.PrintTitles" localSheetId="42" hidden="1">S12_Avoirs!$A:$G,S12_Avoirs!$1:$13</definedName>
    <definedName name="Z_BFEC163F_7C4E_49B7_9F32_15225772E72F_.wvu.PrintTitles" localSheetId="47" hidden="1">S16a_Agri!$A:$A,S16a_Agri!$1:$2</definedName>
    <definedName name="Z_BFEC163F_7C4E_49B7_9F32_15225772E72F_.wvu.PrintTitles" localSheetId="49" hidden="1">S16c_Agri!$A:$A</definedName>
    <definedName name="Z_BFEC163F_7C4E_49B7_9F32_15225772E72F_.wvu.PrintTitles" localSheetId="50" hidden="1">S17_Elevage!$A:$A</definedName>
    <definedName name="Z_BFEC163F_7C4E_49B7_9F32_15225772E72F_.wvu.PrintTitles" localSheetId="51" hidden="1">S18_Peche!$1:$1</definedName>
    <definedName name="Z_BFEC163F_7C4E_49B7_9F32_15225772E72F_.wvu.PrintTitles" localSheetId="14" hidden="1">S7b_Conso_Al!$1:$17</definedName>
    <definedName name="Z_BFEC163F_7C4E_49B7_9F32_15225772E72F_.wvu.PrintTitles" localSheetId="17" hidden="1">S9a__Conso_NA!$1:$16</definedName>
    <definedName name="Z_BFEC163F_7C4E_49B7_9F32_15225772E72F_.wvu.PrintTitles" localSheetId="33" hidden="1">S9e__Conso_NA!$1:$9</definedName>
    <definedName name="Z_BFEC163F_7C4E_49B7_9F32_15225772E72F_.wvu.PrintTitles" localSheetId="34" hidden="1">S9f__Conso_NA!$1:$9</definedName>
    <definedName name="Z_C9D2DBB1_CD01_4732_8C86_64BE16C94753_.wvu.Cols" localSheetId="6" hidden="1">S02_Educ!$AQ:$AQ</definedName>
    <definedName name="Z_C9D2DBB1_CD01_4732_8C86_64BE16C94753_.wvu.Cols" localSheetId="42" hidden="1">S12_Avoirs!$U:$U,S12_Avoirs!$AC:$AC</definedName>
    <definedName name="Z_C9D2DBB1_CD01_4732_8C86_64BE16C94753_.wvu.PrintArea" localSheetId="5" hidden="1">S01_Demo!$A$1:$BD$40</definedName>
    <definedName name="Z_C9D2DBB1_CD01_4732_8C86_64BE16C94753_.wvu.PrintArea" localSheetId="6" hidden="1">S02_Educ!$A$1:$BG$40</definedName>
    <definedName name="Z_C9D2DBB1_CD01_4732_8C86_64BE16C94753_.wvu.PrintArea" localSheetId="7" hidden="1">S03_Sante!$A$1:$BL$50</definedName>
    <definedName name="Z_C9D2DBB1_CD01_4732_8C86_64BE16C94753_.wvu.PrintArea" localSheetId="9" hidden="1">S04_Emploi_B!$A$1:$AP$39</definedName>
    <definedName name="Z_C9D2DBB1_CD01_4732_8C86_64BE16C94753_.wvu.PrintArea" localSheetId="10" hidden="1">S04_Emploi_C!$A$1:$AG$40</definedName>
    <definedName name="Z_C9D2DBB1_CD01_4732_8C86_64BE16C94753_.wvu.PrintArea" localSheetId="11" hidden="1">S05_Revenus_Indiv!$A$1:$Q$40</definedName>
    <definedName name="Z_C9D2DBB1_CD01_4732_8C86_64BE16C94753_.wvu.PrintArea" localSheetId="12" hidden="1">S06_Epargne!$A$1:$AE$38</definedName>
    <definedName name="Z_C9D2DBB1_CD01_4732_8C86_64BE16C94753_.wvu.PrintArea" localSheetId="39" hidden="1">'S10_Entreprises1 '!$A$1:$Q$40</definedName>
    <definedName name="Z_C9D2DBB1_CD01_4732_8C86_64BE16C94753_.wvu.PrintArea" localSheetId="41" hidden="1">S11_Logement!$A$1:$AA$131</definedName>
    <definedName name="Z_C9D2DBB1_CD01_4732_8C86_64BE16C94753_.wvu.PrintArea" localSheetId="42" hidden="1">S12_Avoirs!$A$1:$AN$58</definedName>
    <definedName name="Z_C9D2DBB1_CD01_4732_8C86_64BE16C94753_.wvu.PrintArea" localSheetId="45" hidden="1">S14_Chocs!$A$1:$N$39</definedName>
    <definedName name="Z_C9D2DBB1_CD01_4732_8C86_64BE16C94753_.wvu.PrintArea" localSheetId="47" hidden="1">S16a_Agri!$A$1:$EP$34</definedName>
    <definedName name="Z_C9D2DBB1_CD01_4732_8C86_64BE16C94753_.wvu.PrintArea" localSheetId="48" hidden="1">S16b_Agri!$A$1:$N$39</definedName>
    <definedName name="Z_C9D2DBB1_CD01_4732_8C86_64BE16C94753_.wvu.PrintArea" localSheetId="49" hidden="1">S16c_Agri!$A$1:$AQ$33</definedName>
    <definedName name="Z_C9D2DBB1_CD01_4732_8C86_64BE16C94753_.wvu.PrintArea" localSheetId="51" hidden="1">S18_Peche!$A$1:$AI$109</definedName>
    <definedName name="Z_C9D2DBB1_CD01_4732_8C86_64BE16C94753_.wvu.PrintArea" localSheetId="53" hidden="1">S20_PauvreteSubjective!$A$1:$AB$40</definedName>
    <definedName name="Z_C9D2DBB1_CD01_4732_8C86_64BE16C94753_.wvu.PrintArea" localSheetId="15" hidden="1">S8A_SecAlimentaire_FIES!$A$1:$S$43</definedName>
    <definedName name="Z_C9D2DBB1_CD01_4732_8C86_64BE16C94753_.wvu.PrintArea" localSheetId="16" hidden="1">S8B_SecAlimentaire!$A$1:$M$23</definedName>
    <definedName name="Z_C9D2DBB1_CD01_4732_8C86_64BE16C94753_.wvu.PrintArea" localSheetId="18" hidden="1">S9b__Conso_NA!$A$1:$D$29</definedName>
    <definedName name="Z_C9D2DBB1_CD01_4732_8C86_64BE16C94753_.wvu.PrintArea" localSheetId="19" hidden="1">S9c__Conso_NA!$A$1:$D$33</definedName>
    <definedName name="Z_C9D2DBB1_CD01_4732_8C86_64BE16C94753_.wvu.PrintArea" localSheetId="33" hidden="1">S9e__Conso_NA!$A$1:$D$21</definedName>
    <definedName name="Z_C9D2DBB1_CD01_4732_8C86_64BE16C94753_.wvu.PrintArea" localSheetId="34" hidden="1">S9f__Conso_NA!$A$1:$D$62</definedName>
    <definedName name="Z_C9D2DBB1_CD01_4732_8C86_64BE16C94753_.wvu.PrintArea" localSheetId="3" hidden="1">TOC!$A$1:$K$29</definedName>
    <definedName name="Z_C9D2DBB1_CD01_4732_8C86_64BE16C94753_.wvu.PrintTitles" localSheetId="41" hidden="1">S11_Logement!$1:$1</definedName>
    <definedName name="Z_C9D2DBB1_CD01_4732_8C86_64BE16C94753_.wvu.PrintTitles" localSheetId="42" hidden="1">S12_Avoirs!$A:$G,S12_Avoirs!$1:$13</definedName>
    <definedName name="Z_C9D2DBB1_CD01_4732_8C86_64BE16C94753_.wvu.PrintTitles" localSheetId="47" hidden="1">S16a_Agri!$A:$A,S16a_Agri!$1:$2</definedName>
    <definedName name="Z_C9D2DBB1_CD01_4732_8C86_64BE16C94753_.wvu.PrintTitles" localSheetId="49" hidden="1">S16c_Agri!$A:$A</definedName>
    <definedName name="Z_C9D2DBB1_CD01_4732_8C86_64BE16C94753_.wvu.PrintTitles" localSheetId="50" hidden="1">S17_Elevage!$A:$A</definedName>
    <definedName name="Z_C9D2DBB1_CD01_4732_8C86_64BE16C94753_.wvu.PrintTitles" localSheetId="51" hidden="1">S18_Peche!$1:$1</definedName>
    <definedName name="Z_C9D2DBB1_CD01_4732_8C86_64BE16C94753_.wvu.PrintTitles" localSheetId="14" hidden="1">S7b_Conso_Al!$1:$17</definedName>
    <definedName name="Z_C9D2DBB1_CD01_4732_8C86_64BE16C94753_.wvu.PrintTitles" localSheetId="17" hidden="1">S9a__Conso_NA!$1:$16</definedName>
    <definedName name="Z_C9D2DBB1_CD01_4732_8C86_64BE16C94753_.wvu.PrintTitles" localSheetId="33" hidden="1">S9e__Conso_NA!$1:$9</definedName>
    <definedName name="Z_C9D2DBB1_CD01_4732_8C86_64BE16C94753_.wvu.PrintTitles" localSheetId="34" hidden="1">S9f__Conso_NA!$1:$9</definedName>
    <definedName name="Z_EF790C5B_80DA_4544_9EB7_EFE0323B2298_.wvu.Cols" localSheetId="6" hidden="1">S02_Educ!$AQ:$AQ</definedName>
    <definedName name="Z_EF790C5B_80DA_4544_9EB7_EFE0323B2298_.wvu.Cols" localSheetId="42" hidden="1">S12_Avoirs!$U:$U,S12_Avoirs!$AC:$AC</definedName>
    <definedName name="Z_EF790C5B_80DA_4544_9EB7_EFE0323B2298_.wvu.PrintArea" localSheetId="5" hidden="1">S01_Demo!$A$1:$BD$40</definedName>
    <definedName name="Z_EF790C5B_80DA_4544_9EB7_EFE0323B2298_.wvu.PrintArea" localSheetId="6" hidden="1">S02_Educ!$A$1:$BG$40</definedName>
    <definedName name="Z_EF790C5B_80DA_4544_9EB7_EFE0323B2298_.wvu.PrintArea" localSheetId="7" hidden="1">S03_Sante!$A$1:$BL$50</definedName>
    <definedName name="Z_EF790C5B_80DA_4544_9EB7_EFE0323B2298_.wvu.PrintArea" localSheetId="9" hidden="1">S04_Emploi_B!$A$1:$AP$39</definedName>
    <definedName name="Z_EF790C5B_80DA_4544_9EB7_EFE0323B2298_.wvu.PrintArea" localSheetId="10" hidden="1">S04_Emploi_C!$A$1:$AG$40</definedName>
    <definedName name="Z_EF790C5B_80DA_4544_9EB7_EFE0323B2298_.wvu.PrintArea" localSheetId="11" hidden="1">S05_Revenus_Indiv!$A$1:$Q$40</definedName>
    <definedName name="Z_EF790C5B_80DA_4544_9EB7_EFE0323B2298_.wvu.PrintArea" localSheetId="12" hidden="1">S06_Epargne!$A$1:$AE$38</definedName>
    <definedName name="Z_EF790C5B_80DA_4544_9EB7_EFE0323B2298_.wvu.PrintArea" localSheetId="39" hidden="1">'S10_Entreprises1 '!$A$1:$Q$40</definedName>
    <definedName name="Z_EF790C5B_80DA_4544_9EB7_EFE0323B2298_.wvu.PrintArea" localSheetId="41" hidden="1">S11_Logement!$A$1:$AA$131</definedName>
    <definedName name="Z_EF790C5B_80DA_4544_9EB7_EFE0323B2298_.wvu.PrintArea" localSheetId="42" hidden="1">S12_Avoirs!$A$1:$AN$58</definedName>
    <definedName name="Z_EF790C5B_80DA_4544_9EB7_EFE0323B2298_.wvu.PrintArea" localSheetId="45" hidden="1">S14_Chocs!$A$1:$N$39</definedName>
    <definedName name="Z_EF790C5B_80DA_4544_9EB7_EFE0323B2298_.wvu.PrintArea" localSheetId="47" hidden="1">S16a_Agri!$A$1:$EP$34</definedName>
    <definedName name="Z_EF790C5B_80DA_4544_9EB7_EFE0323B2298_.wvu.PrintArea" localSheetId="48" hidden="1">S16b_Agri!$A$1:$N$39</definedName>
    <definedName name="Z_EF790C5B_80DA_4544_9EB7_EFE0323B2298_.wvu.PrintArea" localSheetId="49" hidden="1">S16c_Agri!$A$1:$AQ$33</definedName>
    <definedName name="Z_EF790C5B_80DA_4544_9EB7_EFE0323B2298_.wvu.PrintArea" localSheetId="51" hidden="1">S18_Peche!$A$1:$AI$109</definedName>
    <definedName name="Z_EF790C5B_80DA_4544_9EB7_EFE0323B2298_.wvu.PrintArea" localSheetId="53" hidden="1">S20_PauvreteSubjective!$A$1:$AB$40</definedName>
    <definedName name="Z_EF790C5B_80DA_4544_9EB7_EFE0323B2298_.wvu.PrintArea" localSheetId="15" hidden="1">S8A_SecAlimentaire_FIES!$A$1:$S$43</definedName>
    <definedName name="Z_EF790C5B_80DA_4544_9EB7_EFE0323B2298_.wvu.PrintArea" localSheetId="16" hidden="1">S8B_SecAlimentaire!$A$1:$M$23</definedName>
    <definedName name="Z_EF790C5B_80DA_4544_9EB7_EFE0323B2298_.wvu.PrintArea" localSheetId="18" hidden="1">S9b__Conso_NA!$A$1:$D$29</definedName>
    <definedName name="Z_EF790C5B_80DA_4544_9EB7_EFE0323B2298_.wvu.PrintArea" localSheetId="19" hidden="1">S9c__Conso_NA!$A$1:$D$33</definedName>
    <definedName name="Z_EF790C5B_80DA_4544_9EB7_EFE0323B2298_.wvu.PrintArea" localSheetId="33" hidden="1">S9e__Conso_NA!$A$1:$D$21</definedName>
    <definedName name="Z_EF790C5B_80DA_4544_9EB7_EFE0323B2298_.wvu.PrintArea" localSheetId="34" hidden="1">S9f__Conso_NA!$A$1:$D$62</definedName>
    <definedName name="Z_EF790C5B_80DA_4544_9EB7_EFE0323B2298_.wvu.PrintArea" localSheetId="3" hidden="1">TOC!$A$1:$K$29</definedName>
    <definedName name="Z_EF790C5B_80DA_4544_9EB7_EFE0323B2298_.wvu.PrintTitles" localSheetId="41" hidden="1">S11_Logement!$1:$1</definedName>
    <definedName name="Z_EF790C5B_80DA_4544_9EB7_EFE0323B2298_.wvu.PrintTitles" localSheetId="42" hidden="1">S12_Avoirs!$A:$G,S12_Avoirs!$1:$13</definedName>
    <definedName name="Z_EF790C5B_80DA_4544_9EB7_EFE0323B2298_.wvu.PrintTitles" localSheetId="47" hidden="1">S16a_Agri!$A:$A,S16a_Agri!$1:$2</definedName>
    <definedName name="Z_EF790C5B_80DA_4544_9EB7_EFE0323B2298_.wvu.PrintTitles" localSheetId="49" hidden="1">S16c_Agri!$A:$A</definedName>
    <definedName name="Z_EF790C5B_80DA_4544_9EB7_EFE0323B2298_.wvu.PrintTitles" localSheetId="50" hidden="1">S17_Elevage!$A:$A</definedName>
    <definedName name="Z_EF790C5B_80DA_4544_9EB7_EFE0323B2298_.wvu.PrintTitles" localSheetId="51" hidden="1">S18_Peche!$1:$1</definedName>
    <definedName name="Z_EF790C5B_80DA_4544_9EB7_EFE0323B2298_.wvu.PrintTitles" localSheetId="14" hidden="1">S7b_Conso_Al!$1:$17</definedName>
    <definedName name="Z_EF790C5B_80DA_4544_9EB7_EFE0323B2298_.wvu.PrintTitles" localSheetId="17" hidden="1">S9a__Conso_NA!$1:$16</definedName>
    <definedName name="Z_EF790C5B_80DA_4544_9EB7_EFE0323B2298_.wvu.PrintTitles" localSheetId="33" hidden="1">S9e__Conso_NA!$1:$9</definedName>
    <definedName name="Z_EF790C5B_80DA_4544_9EB7_EFE0323B2298_.wvu.PrintTitles" localSheetId="34" hidden="1">S9f__Conso_NA!$1:$9</definedName>
    <definedName name="Z_EF790C5B_80DA_4544_9EB7_EFE0323B2298_.wvu.Rows" localSheetId="12" hidden="1">S06_Epargne!$18:$18</definedName>
  </definedNames>
  <calcPr calcId="162913"/>
  <customWorkbookViews>
    <customWorkbookView name="Adama - Affichage personnalisé" guid="{9C153D9E-615C-443B-9CD7-551163282F03}" mergeInterval="0" personalView="1" maximized="1" xWindow="-8" yWindow="-8" windowWidth="1382" windowHeight="744" activeSheetId="2"/>
    <customWorkbookView name="Adama TIENDREBEOGO  - Affichage personnalisé" guid="{BE9F68F7-D81B-4526-9959-D871EC50BDFF}" mergeInterval="0" personalView="1" maximized="1" xWindow="-8" yWindow="-8" windowWidth="1382" windowHeight="744" activeSheetId="2"/>
    <customWorkbookView name="TOSHIBA - Modo de exibição pessoal" guid="{EF790C5B-80DA-4544-9EB7-EFE0323B2298}" mergeInterval="0" personalView="1" maximized="1" windowWidth="1362" windowHeight="542" activeSheetId="13"/>
    <customWorkbookView name="Vasco - Vista pessoal" guid="{C9D2DBB1-CD01-4732-8C86-64BE16C94753}" mergeInterval="0" personalView="1" maximized="1" windowWidth="1276" windowHeight="575" activeSheetId="1"/>
    <customWorkbookView name="Asus - Vista pessoal" guid="{BFEC163F-7C4E-49B7-9F32-15225772E72F}" mergeInterval="0" personalView="1" maximized="1" xWindow="1" yWindow="1" windowWidth="1362" windowHeight="538" activeSheetId="37"/>
    <customWorkbookView name="JPD Systems - Personal View" guid="{5529DB6B-163A-4048-9107-267B30B97DF3}" mergeInterval="0" personalView="1" maximized="1" xWindow="-8" yWindow="-8" windowWidth="1936" windowHeight="1056" activeSheetId="1"/>
    <customWorkbookView name="Djibril Ndoye - Personal View" guid="{9B0763AA-FA4B-479A-900C-C113E8BEEFEB}" mergeInterval="0" personalView="1" maximized="1" xWindow="-8" yWindow="-8" windowWidth="1616" windowHeight="876" activeSheetId="5"/>
    <customWorkbookView name="INE-OIT - Modo de exibição pessoal" guid="{89903799-8228-4A6D-8A81-7F80BC61226D}" mergeInterval="0" personalView="1" maximized="1" windowWidth="1276" windowHeight="543" activeSheetId="26"/>
    <customWorkbookView name="Bacar - Vista pessoal" guid="{2524630E-605A-4616-AD5D-6CF7B1E9752C}" mergeInterval="0" personalView="1" maximized="1" xWindow="-8" yWindow="-8" windowWidth="1382" windowHeight="744" activeSheetId="34"/>
  </customWorkbookViews>
  <fileRecoveryPr repairLoad="1"/>
</workbook>
</file>

<file path=xl/calcChain.xml><?xml version="1.0" encoding="utf-8"?>
<calcChain xmlns="http://schemas.openxmlformats.org/spreadsheetml/2006/main">
  <c r="U15" i="7" l="1"/>
  <c r="W16" i="7"/>
  <c r="T21" i="7"/>
  <c r="AD5" i="32" l="1"/>
  <c r="AP6" i="30"/>
  <c r="Z6" i="30"/>
  <c r="BP6" i="30" l="1"/>
  <c r="AH11" i="32" l="1"/>
  <c r="AH12" i="32"/>
  <c r="AI5" i="32"/>
  <c r="I7" i="27" l="1"/>
  <c r="H7" i="26" l="1"/>
  <c r="N6" i="27" l="1"/>
  <c r="N5" i="27"/>
  <c r="N4" i="27"/>
  <c r="N6" i="26"/>
  <c r="N5" i="26"/>
  <c r="N4" i="26"/>
  <c r="C14" i="13"/>
  <c r="CX6" i="30" l="1"/>
  <c r="P6" i="30"/>
  <c r="C20" i="12" l="1"/>
  <c r="X4" i="7"/>
  <c r="W15" i="7"/>
  <c r="AC17" i="5"/>
  <c r="M21" i="12" l="1"/>
  <c r="M19" i="12"/>
  <c r="F21" i="12"/>
  <c r="AY6" i="30" l="1"/>
  <c r="BC18" i="5" l="1"/>
  <c r="BC17" i="5"/>
  <c r="AC16" i="5"/>
  <c r="A20" i="13" l="1"/>
  <c r="DX6" i="30" l="1"/>
  <c r="DK6" i="30"/>
  <c r="P20" i="12" l="1"/>
  <c r="M20" i="12"/>
  <c r="I20" i="12"/>
  <c r="AC13" i="4" l="1"/>
  <c r="AN5" i="32"/>
  <c r="AJ5" i="32"/>
  <c r="V5" i="32"/>
  <c r="K5" i="32"/>
  <c r="H5" i="32"/>
  <c r="F6" i="30"/>
  <c r="M12" i="30"/>
  <c r="M13" i="30"/>
  <c r="M14" i="30"/>
  <c r="M10" i="30"/>
  <c r="S6" i="30"/>
  <c r="EL6" i="30"/>
  <c r="CG6" i="30"/>
  <c r="M33" i="14"/>
  <c r="M32" i="14"/>
  <c r="M31" i="14"/>
  <c r="M17" i="14"/>
  <c r="M16" i="14"/>
  <c r="M15" i="14"/>
  <c r="S22" i="12"/>
  <c r="P22" i="12"/>
  <c r="M22" i="12"/>
  <c r="V20" i="12"/>
  <c r="S20" i="12"/>
  <c r="I22" i="12"/>
  <c r="F19" i="12"/>
  <c r="F20" i="12"/>
  <c r="F22" i="12"/>
  <c r="C22" i="12"/>
  <c r="AC15" i="9"/>
  <c r="F19" i="8"/>
  <c r="F17" i="8"/>
  <c r="F13" i="8"/>
  <c r="F12" i="8"/>
  <c r="J17" i="8"/>
  <c r="AW14" i="4"/>
  <c r="G8" i="4"/>
  <c r="F15" i="9" l="1"/>
  <c r="AT19" i="4"/>
  <c r="A5" i="35"/>
  <c r="A9" i="35" s="1"/>
  <c r="A12" i="35" s="1"/>
  <c r="A21" i="35" s="1"/>
  <c r="A26" i="35" s="1"/>
  <c r="A32" i="35" s="1"/>
  <c r="U5" i="35" s="1"/>
  <c r="U15" i="35" s="1"/>
  <c r="U20" i="35" s="1"/>
  <c r="B6" i="36"/>
  <c r="B11" i="36" s="1"/>
  <c r="B16" i="36" s="1"/>
  <c r="B21" i="36" s="1"/>
  <c r="B26" i="36" s="1"/>
  <c r="B31" i="36" s="1"/>
  <c r="B35" i="36" s="1"/>
  <c r="O6" i="36" s="1"/>
  <c r="O11" i="36" s="1"/>
  <c r="O15" i="36" s="1"/>
  <c r="O19" i="36" s="1"/>
  <c r="O23" i="36" s="1"/>
  <c r="A11" i="24"/>
  <c r="A15" i="24" s="1"/>
  <c r="A20" i="24" s="1"/>
  <c r="A30" i="24" s="1"/>
  <c r="A34" i="24" s="1"/>
  <c r="A38" i="24" s="1"/>
  <c r="J4" i="24" s="1"/>
  <c r="J10" i="24" s="1"/>
  <c r="B6" i="23"/>
  <c r="C6" i="23" s="1"/>
  <c r="D6" i="23" s="1"/>
  <c r="F6" i="23" s="1"/>
  <c r="H6" i="23" s="1"/>
  <c r="I6" i="23" s="1"/>
  <c r="K6" i="23" s="1"/>
  <c r="M6" i="23" s="1"/>
  <c r="N6" i="23" s="1"/>
  <c r="O6" i="23" s="1"/>
  <c r="Q6" i="23" s="1"/>
  <c r="N17" i="23" s="1"/>
  <c r="C4" i="7"/>
  <c r="D4" i="7" s="1"/>
  <c r="E4" i="7" s="1"/>
  <c r="F4" i="7" s="1"/>
  <c r="G4" i="7" s="1"/>
  <c r="H4" i="7" s="1"/>
  <c r="A5" i="26"/>
  <c r="A6" i="26" s="1"/>
  <c r="A8" i="26" s="1"/>
  <c r="H4" i="25"/>
  <c r="L4" i="25" s="1"/>
  <c r="P4" i="25" s="1"/>
  <c r="S4" i="25" s="1"/>
  <c r="Z4" i="25" s="1"/>
  <c r="P21" i="12"/>
  <c r="S21" i="12" s="1"/>
  <c r="V21" i="12" s="1"/>
  <c r="P19" i="12"/>
  <c r="S19" i="12" s="1"/>
  <c r="V19" i="12" s="1"/>
  <c r="A21" i="13"/>
  <c r="A22" i="13" s="1"/>
  <c r="A23" i="13" s="1"/>
  <c r="A24" i="13" s="1"/>
  <c r="A25" i="13" s="1"/>
  <c r="C4" i="6"/>
  <c r="D4" i="6" s="1"/>
  <c r="F4" i="6" s="1"/>
  <c r="G4" i="6" s="1"/>
  <c r="I4" i="6" s="1"/>
  <c r="J4" i="6" s="1"/>
  <c r="L4" i="6" s="1"/>
  <c r="N4" i="6" s="1"/>
  <c r="O4" i="6" s="1"/>
  <c r="Q4" i="6" s="1"/>
  <c r="Z4" i="6" s="1"/>
  <c r="AB4" i="6" s="1"/>
  <c r="C3" i="5"/>
  <c r="F3" i="5" s="1"/>
  <c r="I3" i="5" s="1"/>
  <c r="K3" i="5" s="1"/>
  <c r="O3" i="5" s="1"/>
  <c r="P3" i="5" s="1"/>
  <c r="Q3" i="5" s="1"/>
  <c r="I16" i="5" s="1"/>
  <c r="A11" i="22"/>
  <c r="F18" i="9"/>
  <c r="F14" i="9"/>
  <c r="F13" i="9"/>
  <c r="F11" i="9"/>
  <c r="F10" i="9"/>
  <c r="N4" i="11"/>
  <c r="O4" i="11" s="1"/>
  <c r="P4" i="11" s="1"/>
  <c r="N16" i="11" s="1"/>
  <c r="A11" i="21"/>
  <c r="A12" i="21" s="1"/>
  <c r="A13" i="21" s="1"/>
  <c r="A14" i="21" s="1"/>
  <c r="A15" i="21" s="1"/>
  <c r="A16" i="21" s="1"/>
  <c r="A17" i="21" s="1"/>
  <c r="A18" i="21" s="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11" i="20"/>
  <c r="A12" i="20" s="1"/>
  <c r="A13" i="20" s="1"/>
  <c r="A14" i="20" s="1"/>
  <c r="A15" i="20" s="1"/>
  <c r="A16" i="20" s="1"/>
  <c r="A17" i="20" s="1"/>
  <c r="A18" i="20" s="1"/>
  <c r="A19" i="20" s="1"/>
  <c r="A20" i="20" s="1"/>
  <c r="A21" i="20" s="1"/>
  <c r="C6" i="34"/>
  <c r="D6" i="34" s="1"/>
  <c r="E6" i="34" s="1"/>
  <c r="F6" i="34" s="1"/>
  <c r="G6" i="34" s="1"/>
  <c r="H6" i="34" s="1"/>
  <c r="I6" i="34" s="1"/>
  <c r="J6" i="34" s="1"/>
  <c r="K6" i="34" s="1"/>
  <c r="B6" i="33"/>
  <c r="C6" i="33" s="1"/>
  <c r="D6" i="33" s="1"/>
  <c r="E6" i="33" s="1"/>
  <c r="F6" i="33" s="1"/>
  <c r="G6" i="33" s="1"/>
  <c r="V6" i="33" s="1"/>
  <c r="W6" i="33" s="1"/>
  <c r="X6" i="33" s="1"/>
  <c r="Y6" i="33" s="1"/>
  <c r="Z6" i="33" s="1"/>
  <c r="AA6" i="33" s="1"/>
  <c r="AB6" i="33" s="1"/>
  <c r="AC6" i="33" s="1"/>
  <c r="AE6" i="33" s="1"/>
  <c r="AF6" i="33" s="1"/>
  <c r="AG6" i="33" s="1"/>
  <c r="AP6" i="33" s="1"/>
  <c r="AQ6" i="33" s="1"/>
  <c r="AR6" i="33" s="1"/>
  <c r="AS6" i="33" s="1"/>
  <c r="AU6" i="33" s="1"/>
  <c r="AV6" i="33" s="1"/>
  <c r="AX6" i="33" s="1"/>
  <c r="AY6" i="33" s="1"/>
  <c r="AZ6" i="33" s="1"/>
  <c r="BB6" i="33" s="1"/>
  <c r="BC6" i="33" s="1"/>
  <c r="BD6" i="33" s="1"/>
  <c r="BE6" i="33" s="1"/>
  <c r="BG6" i="33" s="1"/>
  <c r="BI6" i="33" s="1"/>
  <c r="BJ6" i="33" s="1"/>
  <c r="BL6" i="33" s="1"/>
  <c r="BM6" i="33" s="1"/>
  <c r="BO6" i="33" s="1"/>
  <c r="BP6" i="33" s="1"/>
  <c r="BR6" i="33" s="1"/>
  <c r="BS6" i="33" s="1"/>
  <c r="BT6" i="33" s="1"/>
  <c r="BV6" i="33" s="1"/>
  <c r="BW6" i="33" s="1"/>
  <c r="BX6" i="33" s="1"/>
  <c r="BY6" i="33" s="1"/>
  <c r="BZ6" i="33" s="1"/>
  <c r="CA6" i="33" s="1"/>
  <c r="CC6" i="33" s="1"/>
  <c r="CD6" i="33" s="1"/>
  <c r="BV7" i="33" s="1"/>
  <c r="A20" i="31"/>
  <c r="A21" i="31" s="1"/>
  <c r="A22" i="31" s="1"/>
  <c r="A23" i="31" s="1"/>
  <c r="A24" i="31" s="1"/>
  <c r="A25" i="31" s="1"/>
  <c r="A26" i="31" s="1"/>
  <c r="A27" i="31" s="1"/>
  <c r="A28" i="31" s="1"/>
  <c r="A29" i="31" s="1"/>
  <c r="A30" i="31" s="1"/>
  <c r="A31" i="31" s="1"/>
  <c r="A32" i="31" s="1"/>
  <c r="A33" i="31" s="1"/>
  <c r="A34" i="31" s="1"/>
  <c r="A35" i="31" s="1"/>
  <c r="A36" i="31" s="1"/>
  <c r="A37" i="31" s="1"/>
  <c r="A38" i="31" s="1"/>
  <c r="C4" i="29"/>
  <c r="D4" i="29" s="1"/>
  <c r="E4" i="29" s="1"/>
  <c r="I4" i="29" s="1"/>
  <c r="J4" i="29" s="1"/>
  <c r="A24" i="29"/>
  <c r="A25" i="29" s="1"/>
  <c r="A26" i="29" s="1"/>
  <c r="A27" i="29" s="1"/>
  <c r="A28" i="29" s="1"/>
  <c r="A29" i="29" s="1"/>
  <c r="A30" i="29" s="1"/>
  <c r="A31" i="29" s="1"/>
  <c r="A32" i="29" s="1"/>
  <c r="C4" i="28"/>
  <c r="D4" i="28" s="1"/>
  <c r="E4" i="28" s="1"/>
  <c r="K4" i="28" s="1"/>
  <c r="A22" i="28"/>
  <c r="A23" i="28" s="1"/>
  <c r="A24" i="28" s="1"/>
  <c r="A25" i="28" s="1"/>
  <c r="A26" i="28" s="1"/>
  <c r="A27" i="28" s="1"/>
  <c r="A28" i="28" s="1"/>
  <c r="A29" i="28" s="1"/>
  <c r="A30" i="28" s="1"/>
  <c r="A31" i="28" s="1"/>
  <c r="A32" i="28" s="1"/>
  <c r="A33" i="28" s="1"/>
  <c r="A34" i="28" s="1"/>
  <c r="A35" i="28" s="1"/>
  <c r="A36" i="28" s="1"/>
  <c r="A37" i="28" s="1"/>
  <c r="A38" i="28" s="1"/>
  <c r="A39" i="28" s="1"/>
  <c r="A13" i="19"/>
  <c r="A14" i="19" s="1"/>
  <c r="A15" i="19" s="1"/>
  <c r="A16" i="19" s="1"/>
  <c r="A17" i="19" s="1"/>
  <c r="A18" i="19" s="1"/>
  <c r="A19" i="19" s="1"/>
  <c r="A20" i="19" s="1"/>
  <c r="A21" i="19" s="1"/>
  <c r="A22" i="19" s="1"/>
  <c r="A23" i="19" s="1"/>
  <c r="A24" i="19" s="1"/>
  <c r="A25" i="19" s="1"/>
  <c r="A26" i="19" s="1"/>
  <c r="A27" i="19" s="1"/>
  <c r="A28" i="19" s="1"/>
  <c r="A29" i="19" s="1"/>
  <c r="A13" i="18"/>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14" i="17"/>
  <c r="A15" i="17" s="1"/>
  <c r="A16" i="17" s="1"/>
  <c r="A17" i="17" s="1"/>
  <c r="A18" i="17" s="1"/>
  <c r="A19" i="17" s="1"/>
  <c r="A20" i="17" s="1"/>
  <c r="A21" i="17" s="1"/>
  <c r="A22" i="17" s="1"/>
  <c r="A23" i="17" s="1"/>
  <c r="A24" i="17" s="1"/>
  <c r="A25" i="17" s="1"/>
  <c r="A26" i="17" s="1"/>
  <c r="A27" i="17" s="1"/>
  <c r="A28" i="17" s="1"/>
  <c r="A29" i="17" s="1"/>
  <c r="A15" i="25"/>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C4" i="10"/>
  <c r="D4" i="10" s="1"/>
  <c r="E4" i="10" s="1"/>
  <c r="N4" i="4"/>
  <c r="O4" i="4" s="1"/>
  <c r="P4" i="4" s="1"/>
  <c r="T4" i="4" s="1"/>
  <c r="V4" i="4" s="1"/>
  <c r="W4" i="4" s="1"/>
  <c r="X4" i="4" s="1"/>
  <c r="Y4" i="4" s="1"/>
  <c r="Z4" i="4" s="1"/>
  <c r="AA4" i="4" s="1"/>
  <c r="AB4" i="4" s="1"/>
  <c r="U25" i="35" l="1"/>
  <c r="U30" i="35" s="1"/>
  <c r="X23" i="35" s="1"/>
  <c r="X13" i="35"/>
  <c r="L4" i="29"/>
  <c r="A26" i="13"/>
  <c r="A27" i="13" s="1"/>
  <c r="A28" i="13" s="1"/>
  <c r="A29" i="13" s="1"/>
  <c r="A30" i="13" s="1"/>
  <c r="A31" i="13" s="1"/>
  <c r="A32" i="13" s="1"/>
  <c r="A33" i="13" s="1"/>
  <c r="A34" i="13" s="1"/>
  <c r="A35" i="13" s="1"/>
  <c r="O31" i="36"/>
  <c r="Q4" i="11"/>
  <c r="R4" i="11" s="1"/>
  <c r="A14" i="22"/>
  <c r="A17" i="22" s="1"/>
  <c r="A20" i="22" s="1"/>
  <c r="A23" i="22" s="1"/>
  <c r="A26" i="22" s="1"/>
  <c r="A29" i="22" s="1"/>
  <c r="A32" i="22" s="1"/>
  <c r="A35" i="22" s="1"/>
  <c r="B38" i="22" s="1"/>
  <c r="C28" i="6"/>
  <c r="AC4" i="6"/>
  <c r="J33" i="6"/>
  <c r="AD4" i="25"/>
  <c r="AG4" i="25" s="1"/>
  <c r="AK4" i="25" s="1"/>
  <c r="P12" i="25"/>
  <c r="I4" i="7"/>
  <c r="J4" i="7" s="1"/>
  <c r="K4" i="7" s="1"/>
  <c r="L4" i="7" s="1"/>
  <c r="N4" i="7" s="1"/>
  <c r="O4" i="7" s="1"/>
  <c r="P4" i="7" s="1"/>
  <c r="N23" i="7" s="1"/>
  <c r="I22" i="24"/>
  <c r="J15" i="24"/>
  <c r="J19" i="24" s="1"/>
  <c r="J25" i="24" s="1"/>
  <c r="I23" i="24" s="1"/>
  <c r="I24" i="24"/>
  <c r="C23" i="10"/>
  <c r="F4" i="10"/>
  <c r="G4" i="10" s="1"/>
  <c r="B10" i="26"/>
  <c r="C10" i="26" s="1"/>
  <c r="D10" i="26" s="1"/>
  <c r="E10" i="26" s="1"/>
  <c r="F10" i="26" s="1"/>
  <c r="G10" i="26" s="1"/>
  <c r="S6" i="23"/>
  <c r="T6" i="23" s="1"/>
  <c r="U6" i="23" s="1"/>
  <c r="S16" i="23" s="1"/>
  <c r="B45" i="35"/>
  <c r="AC4" i="4"/>
  <c r="AE4" i="4" s="1"/>
  <c r="Z22" i="4"/>
  <c r="D16" i="29"/>
  <c r="CE6" i="33"/>
  <c r="CF6" i="33" s="1"/>
  <c r="CG6" i="33" s="1"/>
  <c r="CH6" i="33" s="1"/>
  <c r="CI6" i="33" s="1"/>
  <c r="CJ6" i="33" s="1"/>
  <c r="CK6" i="33" s="1"/>
  <c r="CL6" i="33" s="1"/>
  <c r="CM6" i="33" s="1"/>
  <c r="CN6" i="33" s="1"/>
  <c r="CO6" i="33" s="1"/>
  <c r="CP6" i="33" s="1"/>
  <c r="S3" i="5"/>
  <c r="T3" i="5" s="1"/>
  <c r="U3" i="5" s="1"/>
  <c r="V3" i="5" s="1"/>
  <c r="W3" i="5" s="1"/>
  <c r="H10" i="26" l="1"/>
  <c r="I10" i="26" s="1"/>
  <c r="J10" i="26" s="1"/>
  <c r="K10" i="26" s="1"/>
  <c r="A36" i="13"/>
  <c r="A37" i="13" s="1"/>
  <c r="A38" i="13" s="1"/>
  <c r="A39" i="13" s="1"/>
  <c r="A40" i="13" s="1"/>
  <c r="A42" i="13" s="1"/>
  <c r="A43" i="13" s="1"/>
  <c r="A44" i="13" s="1"/>
  <c r="A45" i="13" s="1"/>
  <c r="A46" i="13" s="1"/>
  <c r="A47" i="13" s="1"/>
  <c r="A48" i="13" s="1"/>
  <c r="A49" i="13" s="1"/>
  <c r="A50" i="13" s="1"/>
  <c r="A51" i="13" s="1"/>
  <c r="A52" i="13" s="1"/>
  <c r="A53" i="13" s="1"/>
  <c r="A55" i="13" s="1"/>
  <c r="A56" i="13" s="1"/>
  <c r="A57" i="13" s="1"/>
  <c r="U14" i="5"/>
  <c r="U15" i="5"/>
  <c r="U12" i="5"/>
  <c r="AK5" i="7"/>
  <c r="A38" i="22"/>
  <c r="I25" i="24"/>
  <c r="V6" i="23"/>
  <c r="W6" i="23" s="1"/>
  <c r="Q20" i="23" s="1"/>
  <c r="J31" i="24"/>
  <c r="M18" i="24" s="1"/>
  <c r="S4" i="11"/>
  <c r="T4" i="11" s="1"/>
  <c r="V4" i="11" s="1"/>
  <c r="O22" i="11"/>
  <c r="Q16" i="23"/>
  <c r="U10" i="5"/>
  <c r="AF4" i="4"/>
  <c r="AG4" i="4" s="1"/>
  <c r="AH4" i="4" s="1"/>
  <c r="AB14" i="4"/>
  <c r="H4" i="10"/>
  <c r="I4" i="10" s="1"/>
  <c r="E23" i="10"/>
  <c r="AD4" i="6"/>
  <c r="AE4" i="6" s="1"/>
  <c r="AF4" i="6" s="1"/>
  <c r="AG4" i="6" s="1"/>
  <c r="AA31" i="6"/>
  <c r="C70" i="35"/>
  <c r="G45" i="35"/>
  <c r="O45" i="35" s="1"/>
  <c r="I64" i="35" s="1"/>
  <c r="P64" i="35" s="1"/>
  <c r="W64" i="35" s="1"/>
  <c r="C82" i="35" s="1"/>
  <c r="Q4" i="7"/>
  <c r="R4" i="7" s="1"/>
  <c r="P22" i="7" s="1"/>
  <c r="X6" i="23"/>
  <c r="Y6" i="23" s="1"/>
  <c r="Z6" i="23" s="1"/>
  <c r="Y3" i="5"/>
  <c r="AC3" i="5" s="1"/>
  <c r="W16" i="5" s="1"/>
  <c r="S17" i="5"/>
  <c r="I21" i="26" l="1"/>
  <c r="L10" i="26"/>
  <c r="M10" i="26" s="1"/>
  <c r="N10" i="26" s="1"/>
  <c r="A4" i="27" s="1"/>
  <c r="A5" i="27" s="1"/>
  <c r="A6" i="27" s="1"/>
  <c r="A8" i="27" s="1"/>
  <c r="AH4" i="6"/>
  <c r="A58" i="13"/>
  <c r="A59" i="13" s="1"/>
  <c r="A60" i="13" s="1"/>
  <c r="A61" i="13" s="1"/>
  <c r="A62" i="13" s="1"/>
  <c r="A63" i="13" s="1"/>
  <c r="A65" i="13" s="1"/>
  <c r="A66" i="13" s="1"/>
  <c r="A67" i="13" s="1"/>
  <c r="A68" i="13" s="1"/>
  <c r="A69" i="13" s="1"/>
  <c r="A70" i="13" s="1"/>
  <c r="A71" i="13" s="1"/>
  <c r="A72" i="13" s="1"/>
  <c r="A73" i="13" s="1"/>
  <c r="A75" i="13" s="1"/>
  <c r="A76" i="13" s="1"/>
  <c r="A77" i="13" s="1"/>
  <c r="A78" i="13" s="1"/>
  <c r="A79" i="13" s="1"/>
  <c r="A80" i="13" s="1"/>
  <c r="A81" i="13" s="1"/>
  <c r="A83" i="13" s="1"/>
  <c r="A84" i="13" s="1"/>
  <c r="A85" i="13" s="1"/>
  <c r="A86" i="13" s="1"/>
  <c r="A87" i="13" s="1"/>
  <c r="A88" i="13" s="1"/>
  <c r="A89" i="13" s="1"/>
  <c r="A90" i="13" s="1"/>
  <c r="A91" i="13" s="1"/>
  <c r="A92" i="13" s="1"/>
  <c r="A93" i="13" s="1"/>
  <c r="A94" i="13" s="1"/>
  <c r="AA6" i="23"/>
  <c r="AB6" i="23" s="1"/>
  <c r="AC6" i="23" s="1"/>
  <c r="AE6" i="23" s="1"/>
  <c r="AF6" i="23" s="1"/>
  <c r="AG6" i="23" s="1"/>
  <c r="J37" i="24"/>
  <c r="N24" i="24" s="1"/>
  <c r="Q22" i="23"/>
  <c r="Q21" i="23"/>
  <c r="Q14" i="23"/>
  <c r="Q18" i="23"/>
  <c r="Q19" i="23"/>
  <c r="P15" i="11"/>
  <c r="W4" i="11"/>
  <c r="X4" i="11" s="1"/>
  <c r="Y4" i="11" s="1"/>
  <c r="AA4" i="11" s="1"/>
  <c r="AB4" i="11" s="1"/>
  <c r="AC4" i="11" s="1"/>
  <c r="AD4" i="11" s="1"/>
  <c r="AE4" i="11" s="1"/>
  <c r="I82" i="35"/>
  <c r="O82" i="35" s="1"/>
  <c r="I96" i="35" s="1"/>
  <c r="P96" i="35" s="1"/>
  <c r="W96" i="35" s="1"/>
  <c r="C102" i="35"/>
  <c r="S4" i="7"/>
  <c r="Q23" i="7" s="1"/>
  <c r="J4" i="10"/>
  <c r="L4" i="10" s="1"/>
  <c r="G23" i="10"/>
  <c r="AC14" i="4"/>
  <c r="AI4" i="4"/>
  <c r="AJ4" i="4" s="1"/>
  <c r="AD3" i="5"/>
  <c r="AE3" i="5" s="1"/>
  <c r="AC15" i="5" s="1"/>
  <c r="AJ4" i="6" l="1"/>
  <c r="AE20" i="23"/>
  <c r="AH6" i="23"/>
  <c r="AI6" i="23" s="1"/>
  <c r="AG20" i="23" s="1"/>
  <c r="A96" i="13"/>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7" i="13" s="1"/>
  <c r="A118" i="13" s="1"/>
  <c r="A119" i="13" s="1"/>
  <c r="A120" i="13" s="1"/>
  <c r="A121" i="13" s="1"/>
  <c r="A122" i="13" s="1"/>
  <c r="A123" i="13" s="1"/>
  <c r="A124" i="13" s="1"/>
  <c r="A125" i="13" s="1"/>
  <c r="A126" i="13" s="1"/>
  <c r="J40" i="24"/>
  <c r="S4" i="24" s="1"/>
  <c r="B10" i="27"/>
  <c r="C10" i="27" s="1"/>
  <c r="D10" i="27" s="1"/>
  <c r="E10" i="27" s="1"/>
  <c r="F10" i="27" s="1"/>
  <c r="G10" i="27" s="1"/>
  <c r="H10" i="27" s="1"/>
  <c r="I10" i="27" s="1"/>
  <c r="J10" i="27" s="1"/>
  <c r="K10" i="27" s="1"/>
  <c r="I21" i="27" s="1"/>
  <c r="AC11" i="5"/>
  <c r="AC12" i="5"/>
  <c r="AC13" i="5"/>
  <c r="AH14" i="4"/>
  <c r="AK4" i="4"/>
  <c r="AL4" i="4" s="1"/>
  <c r="AM4" i="4" s="1"/>
  <c r="AN4" i="4" s="1"/>
  <c r="AP4" i="4" s="1"/>
  <c r="M4" i="10"/>
  <c r="N4" i="10" s="1"/>
  <c r="I23" i="10"/>
  <c r="T4" i="7"/>
  <c r="U4" i="7" s="1"/>
  <c r="AG3" i="5"/>
  <c r="AH3" i="5" s="1"/>
  <c r="AK4" i="6" l="1"/>
  <c r="AL4" i="6" s="1"/>
  <c r="AM4" i="6" s="1"/>
  <c r="AN4" i="6" s="1"/>
  <c r="AO4" i="6" s="1"/>
  <c r="AP4" i="6" s="1"/>
  <c r="AJ31" i="6" s="1"/>
  <c r="AB33" i="6"/>
  <c r="AB32" i="6"/>
  <c r="AJ6" i="23"/>
  <c r="AK6" i="23" s="1"/>
  <c r="AI20" i="23" s="1"/>
  <c r="A127" i="13"/>
  <c r="A128" i="13" s="1"/>
  <c r="A129" i="13" s="1"/>
  <c r="A130" i="13" s="1"/>
  <c r="A131" i="13" s="1"/>
  <c r="A132" i="13" s="1"/>
  <c r="A133" i="13" s="1"/>
  <c r="A134" i="13" s="1"/>
  <c r="A135" i="13" s="1"/>
  <c r="A136" i="13" s="1"/>
  <c r="A137" i="13" s="1"/>
  <c r="A138" i="13" s="1"/>
  <c r="A140" i="13" s="1"/>
  <c r="A141" i="13" s="1"/>
  <c r="A142" i="13" s="1"/>
  <c r="A143" i="13" s="1"/>
  <c r="A145" i="13" s="1"/>
  <c r="A146" i="13" s="1"/>
  <c r="A147" i="13" s="1"/>
  <c r="A148" i="13" s="1"/>
  <c r="A149" i="13" s="1"/>
  <c r="A150" i="13" s="1"/>
  <c r="A151" i="13" s="1"/>
  <c r="A152" i="13" s="1"/>
  <c r="A153" i="13" s="1"/>
  <c r="A154" i="13" s="1"/>
  <c r="A155" i="13" s="1"/>
  <c r="A157" i="13" s="1"/>
  <c r="A158" i="13" s="1"/>
  <c r="A159" i="13" s="1"/>
  <c r="A160" i="13" s="1"/>
  <c r="A161" i="13" s="1"/>
  <c r="A162" i="13" s="1"/>
  <c r="A163" i="13" s="1"/>
  <c r="A164" i="13" s="1"/>
  <c r="A165" i="13" s="1"/>
  <c r="A166" i="13" s="1"/>
  <c r="L39" i="24"/>
  <c r="S8" i="24"/>
  <c r="S13" i="24" s="1"/>
  <c r="L10" i="27"/>
  <c r="M10" i="27" s="1"/>
  <c r="N10" i="27" s="1"/>
  <c r="AL11" i="4"/>
  <c r="AQ4" i="4"/>
  <c r="AR4" i="4" s="1"/>
  <c r="AI19" i="4"/>
  <c r="Y4" i="7"/>
  <c r="Z4" i="7" s="1"/>
  <c r="AA4" i="7" s="1"/>
  <c r="AB4" i="7" s="1"/>
  <c r="AI4" i="7" s="1"/>
  <c r="AJ4" i="7" s="1"/>
  <c r="AK4" i="7" s="1"/>
  <c r="L23" i="10"/>
  <c r="O4" i="10"/>
  <c r="P4" i="10" s="1"/>
  <c r="AL6" i="23"/>
  <c r="AM6" i="23" s="1"/>
  <c r="AK20" i="23" s="1"/>
  <c r="AQ3" i="5"/>
  <c r="AR3" i="5"/>
  <c r="AS3" i="5" s="1"/>
  <c r="AT3" i="5" s="1"/>
  <c r="AU3" i="5" s="1"/>
  <c r="AV3" i="5" s="1"/>
  <c r="AW3" i="5" s="1"/>
  <c r="AY3" i="5" s="1"/>
  <c r="AZ3" i="5" s="1"/>
  <c r="BA3" i="5" s="1"/>
  <c r="BB3" i="5" s="1"/>
  <c r="BC3" i="5" s="1"/>
  <c r="AQ4" i="6" l="1"/>
  <c r="AR4" i="6" s="1"/>
  <c r="U7" i="24"/>
  <c r="I29" i="24"/>
  <c r="N9" i="24"/>
  <c r="F37" i="24"/>
  <c r="I28" i="24"/>
  <c r="I27" i="24"/>
  <c r="S17" i="24"/>
  <c r="S24" i="24" s="1"/>
  <c r="S31" i="24" s="1"/>
  <c r="S37" i="24" s="1"/>
  <c r="S40" i="24" s="1"/>
  <c r="A46" i="24" s="1"/>
  <c r="A56" i="24" s="1"/>
  <c r="AP14" i="4"/>
  <c r="AS4" i="4"/>
  <c r="AT4" i="4" s="1"/>
  <c r="AU4" i="4" s="1"/>
  <c r="AV4" i="4" s="1"/>
  <c r="AW4" i="4" s="1"/>
  <c r="AX4" i="4" s="1"/>
  <c r="AY4" i="4" s="1"/>
  <c r="N23" i="10"/>
  <c r="Q4" i="10"/>
  <c r="AI15" i="7"/>
  <c r="AI13" i="7"/>
  <c r="U23" i="7"/>
  <c r="AL4" i="7"/>
  <c r="BD3" i="5"/>
  <c r="BE3" i="5" s="1"/>
  <c r="BC16" i="5" s="1"/>
  <c r="Y23" i="5"/>
  <c r="AN6" i="23"/>
  <c r="AP6" i="23" s="1"/>
  <c r="BE6" i="23" s="1"/>
  <c r="BF6" i="23" s="1"/>
  <c r="BG6" i="23" s="1"/>
  <c r="BH6" i="23" s="1"/>
  <c r="BJ6" i="23" s="1"/>
  <c r="BK6" i="23" s="1"/>
  <c r="BL6" i="23" s="1"/>
  <c r="BM6" i="23" s="1"/>
  <c r="BN6" i="23" s="1"/>
  <c r="BO6" i="23" s="1"/>
  <c r="BP6" i="23" s="1"/>
  <c r="BQ6" i="23" s="1"/>
  <c r="BR6" i="23" s="1"/>
  <c r="BS6" i="23" s="1"/>
  <c r="BU6" i="23" s="1"/>
  <c r="BV6" i="23" s="1"/>
  <c r="BS17" i="23" s="1"/>
  <c r="AS4" i="6" l="1"/>
  <c r="V42" i="24"/>
  <c r="W39" i="24"/>
  <c r="A60" i="24"/>
  <c r="A65" i="24" s="1"/>
  <c r="B4" i="8"/>
  <c r="R20" i="7" s="1"/>
  <c r="BC12" i="5"/>
  <c r="BF3" i="5"/>
  <c r="BG3" i="5" s="1"/>
  <c r="BB23" i="5" s="1"/>
  <c r="BC14" i="5"/>
  <c r="BC13" i="5"/>
  <c r="AT11" i="4"/>
  <c r="AQ18" i="4"/>
  <c r="CM6" i="23"/>
  <c r="D4" i="8" l="1"/>
  <c r="F4" i="8" s="1"/>
  <c r="G4" i="8" s="1"/>
  <c r="H4" i="8" s="1"/>
  <c r="I4" i="8" s="1"/>
  <c r="J4" i="8" s="1"/>
  <c r="H17" i="8" s="1"/>
  <c r="L22" i="7"/>
  <c r="AT4" i="6"/>
  <c r="AU4" i="6" s="1"/>
  <c r="AP31" i="6"/>
  <c r="AV4" i="6"/>
  <c r="O22" i="7"/>
  <c r="AL24" i="7"/>
  <c r="D59" i="24"/>
  <c r="J46" i="24"/>
  <c r="J52" i="24" s="1"/>
  <c r="J60" i="24" s="1"/>
  <c r="AZ4" i="4"/>
  <c r="AX15" i="4" s="1"/>
  <c r="K4" i="8" l="1"/>
  <c r="L4" i="8" s="1"/>
  <c r="N4" i="8" s="1"/>
  <c r="O4" i="8" s="1"/>
  <c r="P4" i="8" s="1"/>
  <c r="Q4" i="8" s="1"/>
  <c r="R4" i="8" s="1"/>
  <c r="P17" i="8" s="1"/>
  <c r="AW4" i="6"/>
  <c r="AS29" i="6" s="1"/>
  <c r="J49" i="24"/>
  <c r="J65" i="24"/>
  <c r="J73" i="24" s="1"/>
  <c r="S4" i="8" l="1"/>
  <c r="V4" i="8" s="1"/>
  <c r="W4" i="8" s="1"/>
  <c r="AD4" i="8" s="1"/>
  <c r="AX4" i="6"/>
  <c r="AY4" i="6" s="1"/>
  <c r="AZ4" i="6" s="1"/>
  <c r="BB4" i="6" s="1"/>
  <c r="AW25" i="6" s="1"/>
  <c r="J63" i="24"/>
  <c r="J79" i="24"/>
  <c r="S46" i="24" s="1"/>
  <c r="BC4" i="6" l="1"/>
  <c r="BD4" i="6" s="1"/>
  <c r="BB26" i="6" s="1"/>
  <c r="M78" i="24"/>
  <c r="S51" i="24"/>
  <c r="S56" i="24" s="1"/>
  <c r="S61" i="24" s="1"/>
  <c r="M76" i="24"/>
  <c r="V19" i="8"/>
  <c r="AE4" i="8"/>
  <c r="AK4" i="8" s="1"/>
  <c r="AD21" i="8" s="1"/>
  <c r="S69" i="24" l="1"/>
  <c r="T49" i="24"/>
  <c r="BE4" i="6"/>
  <c r="BF4" i="6" s="1"/>
  <c r="BG4" i="6" s="1"/>
  <c r="BH4" i="6" s="1"/>
  <c r="BI4" i="6" s="1"/>
  <c r="BJ4" i="6" s="1"/>
  <c r="BK4" i="6" s="1"/>
  <c r="BL4" i="6" s="1"/>
  <c r="X53" i="24"/>
  <c r="T50" i="24"/>
  <c r="S78" i="24"/>
  <c r="S82" i="24" s="1"/>
  <c r="S86" i="24" s="1"/>
  <c r="A91" i="24" s="1"/>
  <c r="A97" i="24" s="1"/>
  <c r="AM4" i="8"/>
  <c r="AP4" i="8" s="1"/>
  <c r="O17" i="8" s="1"/>
  <c r="U76" i="24" l="1"/>
  <c r="U77" i="24"/>
  <c r="B4" i="9"/>
  <c r="D4" i="9" s="1"/>
  <c r="F4" i="9" s="1"/>
  <c r="G4" i="9" s="1"/>
  <c r="H4" i="9" s="1"/>
  <c r="I4" i="9" s="1"/>
  <c r="J4" i="9" s="1"/>
  <c r="L4" i="9" s="1"/>
  <c r="O4" i="9" s="1"/>
  <c r="P4" i="9" s="1"/>
  <c r="V4" i="9" s="1"/>
  <c r="O19" i="9" s="1"/>
  <c r="AK15" i="8"/>
  <c r="W81" i="24"/>
  <c r="U71" i="24"/>
  <c r="U72" i="24"/>
  <c r="A101" i="24"/>
  <c r="A106" i="24" s="1"/>
  <c r="A116" i="24" s="1"/>
  <c r="U74" i="24"/>
  <c r="U75" i="24"/>
  <c r="U73" i="24"/>
  <c r="W4" i="9" l="1"/>
  <c r="AC4" i="9" s="1"/>
  <c r="V21" i="9" s="1"/>
  <c r="D99" i="24"/>
  <c r="A119" i="24"/>
  <c r="A124" i="24" s="1"/>
  <c r="J91" i="24" s="1"/>
  <c r="E103" i="24"/>
  <c r="AE4" i="9" l="1"/>
  <c r="J97" i="24"/>
  <c r="C121" i="24"/>
  <c r="C118" i="24" l="1"/>
  <c r="J101" i="24"/>
  <c r="J106" i="24" s="1"/>
  <c r="J115" i="24" s="1"/>
  <c r="M103" i="24" l="1"/>
  <c r="L103" i="24"/>
  <c r="M100" i="24"/>
  <c r="J125" i="24"/>
  <c r="S91" i="24" s="1"/>
  <c r="S99" i="24" s="1"/>
  <c r="S102" i="24" s="1"/>
  <c r="S105" i="24" l="1"/>
  <c r="X101" i="24" l="1"/>
  <c r="S111" i="24"/>
  <c r="S116" i="24" l="1"/>
  <c r="AA95" i="24" l="1"/>
  <c r="AA96" i="24"/>
  <c r="S122" i="24"/>
</calcChain>
</file>

<file path=xl/sharedStrings.xml><?xml version="1.0" encoding="utf-8"?>
<sst xmlns="http://schemas.openxmlformats.org/spreadsheetml/2006/main" count="4362" uniqueCount="4229">
  <si>
    <r>
      <rPr>
        <b/>
        <sz val="14"/>
        <rFont val="Arial"/>
        <family val="2"/>
      </rPr>
      <t>REPÚBLICA DA GUINÉ-BISSAU</t>
    </r>
  </si>
  <si>
    <r>
      <rPr>
        <b/>
        <sz val="10"/>
        <rFont val="Arial"/>
        <family val="2"/>
      </rPr>
      <t>MINISTÉRIO DA ECONOMIA E FINANÇAS</t>
    </r>
  </si>
  <si>
    <r>
      <rPr>
        <b/>
        <sz val="10"/>
        <rFont val="Arial"/>
        <family val="2"/>
      </rPr>
      <t>INSTITUTO NACIONAL DE ESTATÍSTICA</t>
    </r>
  </si>
  <si>
    <r>
      <rPr>
        <b/>
        <sz val="10"/>
        <rFont val="Arial"/>
        <family val="2"/>
      </rPr>
      <t>IDENTIFICAÇÃO DO AGREGADO FAMILIAR</t>
    </r>
  </si>
  <si>
    <r>
      <rPr>
        <sz val="10"/>
        <rFont val="Arial"/>
        <family val="2"/>
      </rPr>
      <t>AGLOMERADO</t>
    </r>
  </si>
  <si>
    <r>
      <rPr>
        <sz val="10"/>
        <rFont val="Arial"/>
        <family val="2"/>
      </rPr>
      <t>AGREGADO FAMILIAR</t>
    </r>
  </si>
  <si>
    <r>
      <rPr>
        <sz val="10"/>
        <rFont val="Arial"/>
        <family val="2"/>
      </rPr>
      <t>VAGA</t>
    </r>
  </si>
  <si>
    <r>
      <rPr>
        <b/>
        <sz val="10"/>
        <rFont val="Arial"/>
        <family val="2"/>
      </rPr>
      <t>INQUÉRITO HARMONIZADO SOBRE AS CONDIÇÕES DE VIDA DOS AGREGADOS FAMILIARES 2017/2018</t>
    </r>
  </si>
  <si>
    <r>
      <rPr>
        <b/>
        <sz val="10"/>
        <rFont val="Arial"/>
        <family val="2"/>
      </rPr>
      <t xml:space="preserve">COM O APOIO DA COMISSÃO DA UEMOA E DO BANCO MUNDIAL </t>
    </r>
  </si>
  <si>
    <r>
      <rPr>
        <b/>
        <sz val="10"/>
        <rFont val="Arial"/>
        <family val="2"/>
      </rPr>
      <t xml:space="preserve">QUESTIONÁRIO AO AGREGADO FAMILIAR </t>
    </r>
  </si>
  <si>
    <r>
      <rPr>
        <b/>
        <sz val="10"/>
        <rFont val="Arial"/>
        <family val="2"/>
      </rPr>
      <t>Coordenadas GPS do agregado familiar</t>
    </r>
  </si>
  <si>
    <r>
      <rPr>
        <b/>
        <sz val="10"/>
        <rFont val="Arial"/>
        <family val="2"/>
      </rPr>
      <t>Em que formato foi conduzida a entrevista?</t>
    </r>
  </si>
  <si>
    <r>
      <rPr>
        <sz val="10"/>
        <rFont val="Arial"/>
        <family val="2"/>
      </rPr>
      <t>1. PAPI</t>
    </r>
  </si>
  <si>
    <r>
      <rPr>
        <sz val="10"/>
        <rFont val="Arial"/>
        <family val="2"/>
      </rPr>
      <t>Latitude</t>
    </r>
  </si>
  <si>
    <r>
      <rPr>
        <sz val="10"/>
        <rFont val="Arial"/>
        <family val="2"/>
      </rPr>
      <t>N</t>
    </r>
  </si>
  <si>
    <r>
      <rPr>
        <sz val="10"/>
        <rFont val="Arial"/>
        <family val="2"/>
      </rPr>
      <t>2. CAPI</t>
    </r>
  </si>
  <si>
    <r>
      <rPr>
        <sz val="10"/>
        <rFont val="Arial"/>
        <family val="2"/>
      </rPr>
      <t>Longitude</t>
    </r>
  </si>
  <si>
    <r>
      <rPr>
        <sz val="10"/>
        <rFont val="Arial"/>
        <family val="2"/>
      </rPr>
      <t>W</t>
    </r>
  </si>
  <si>
    <r>
      <rPr>
        <b/>
        <sz val="10"/>
        <rFont val="Arial"/>
        <family val="2"/>
      </rPr>
      <t>Nome e apelido do chefe do agregado familiar:</t>
    </r>
  </si>
  <si>
    <r>
      <rPr>
        <b/>
        <sz val="10"/>
        <rFont val="Arial"/>
        <family val="2"/>
      </rPr>
      <t>Morada (localização) do agregado familiar:</t>
    </r>
  </si>
  <si>
    <r>
      <rPr>
        <b/>
        <u/>
        <sz val="12"/>
        <rFont val="Arial Narrow"/>
        <family val="2"/>
      </rPr>
      <t>ÍNDICE</t>
    </r>
  </si>
  <si>
    <r>
      <rPr>
        <b/>
        <sz val="10"/>
        <rFont val="Arial Narrow"/>
        <family val="2"/>
      </rPr>
      <t>INFORMAÇÕES DE CONTROLO</t>
    </r>
  </si>
  <si>
    <r>
      <rPr>
        <b/>
        <sz val="10"/>
        <rFont val="Arial Narrow"/>
        <family val="2"/>
      </rPr>
      <t>EMPRESAS NÃO-AGRÍCOLAS</t>
    </r>
  </si>
  <si>
    <r>
      <rPr>
        <sz val="10"/>
        <rFont val="Arial Narrow"/>
        <family val="2"/>
      </rPr>
      <t>A  Identificação do agregado familiar</t>
    </r>
  </si>
  <si>
    <r>
      <rPr>
        <sz val="10"/>
        <rFont val="Arial Narrow"/>
        <family val="2"/>
      </rPr>
      <t>A  Existência de empresas não-agrícolas</t>
    </r>
  </si>
  <si>
    <r>
      <rPr>
        <sz val="10"/>
        <rFont val="Arial Narrow"/>
        <family val="2"/>
      </rPr>
      <t>B  Contactos do agregado familiar</t>
    </r>
  </si>
  <si>
    <r>
      <rPr>
        <sz val="10"/>
        <rFont val="Arial Narrow"/>
        <family val="2"/>
      </rPr>
      <t>B  Características das empresas não-agrícolas (sem existências)</t>
    </r>
  </si>
  <si>
    <r>
      <rPr>
        <sz val="10"/>
        <rFont val="Arial Narrow"/>
        <family val="2"/>
      </rPr>
      <t>C  Informações de controlo</t>
    </r>
  </si>
  <si>
    <r>
      <rPr>
        <b/>
        <sz val="10"/>
        <rFont val="Arial Narrow"/>
        <family val="2"/>
      </rPr>
      <t>CARACTERÍSTICAS SOCIODEMOGRÁFICAS DOS MEMBROS DO AGREGADO FAMILIAR</t>
    </r>
  </si>
  <si>
    <r>
      <rPr>
        <b/>
        <sz val="10"/>
        <rFont val="Arial Narrow"/>
        <family val="2"/>
      </rPr>
      <t>HABITAÇÃO</t>
    </r>
  </si>
  <si>
    <r>
      <rPr>
        <b/>
        <sz val="10"/>
        <rFont val="Arial Narrow"/>
        <family val="2"/>
      </rPr>
      <t>EDUCAÇÃO (INDIVÍDUOS COM IDADE IGUAL OU SUPERIOR A 3 ANOS)</t>
    </r>
  </si>
  <si>
    <r>
      <rPr>
        <b/>
        <sz val="10"/>
        <rFont val="Arial Narrow"/>
        <family val="2"/>
      </rPr>
      <t>ATIVOS DO AGREGADO FAMILIAR</t>
    </r>
  </si>
  <si>
    <r>
      <rPr>
        <b/>
        <sz val="10"/>
        <rFont val="Arial Narrow"/>
        <family val="2"/>
      </rPr>
      <t>SAÚDE GERAL</t>
    </r>
  </si>
  <si>
    <r>
      <rPr>
        <b/>
        <sz val="10"/>
        <rFont val="Arial Narrow"/>
        <family val="2"/>
      </rPr>
      <t>TRANSFERÊNCIAS</t>
    </r>
  </si>
  <si>
    <r>
      <rPr>
        <b/>
        <sz val="10"/>
        <rFont val="Arial Narrow"/>
        <family val="2"/>
      </rPr>
      <t>EMPREGO (INDIVÍDUOS COM IDADE IGUAL OU SUPERIOR A 6 ANOS)</t>
    </r>
  </si>
  <si>
    <r>
      <rPr>
        <sz val="10"/>
        <rFont val="Arial Narrow"/>
        <family val="2"/>
      </rPr>
      <t>A  Transferências recebidas pelo agregado familiar</t>
    </r>
  </si>
  <si>
    <r>
      <rPr>
        <sz val="10"/>
        <rFont val="Arial Narrow"/>
        <family val="2"/>
      </rPr>
      <t>A  Situação relativamente à atividade</t>
    </r>
  </si>
  <si>
    <r>
      <rPr>
        <sz val="10"/>
        <rFont val="Arial Narrow"/>
        <family val="2"/>
      </rPr>
      <t>A  Transferências emitidas pelo agregado familiar</t>
    </r>
  </si>
  <si>
    <r>
      <rPr>
        <b/>
        <sz val="10"/>
        <rFont val="Arial Narrow"/>
        <family val="2"/>
      </rPr>
      <t>IMPACTOS E ESTRATÉGIAS DE SOBREVIVÊNCIA</t>
    </r>
  </si>
  <si>
    <r>
      <rPr>
        <b/>
        <sz val="10"/>
        <rFont val="Arial Narrow"/>
        <family val="2"/>
      </rPr>
      <t>AGRICULTURA</t>
    </r>
  </si>
  <si>
    <r>
      <rPr>
        <b/>
        <sz val="10"/>
        <rFont val="Arial Narrow"/>
        <family val="2"/>
      </rPr>
      <t>POUPANÇA E CRÉDITO</t>
    </r>
  </si>
  <si>
    <r>
      <rPr>
        <sz val="10"/>
        <rFont val="Arial Narrow"/>
        <family val="2"/>
      </rPr>
      <t>A  Parcelas</t>
    </r>
  </si>
  <si>
    <r>
      <rPr>
        <sz val="10"/>
        <rFont val="Arial Narrow"/>
        <family val="2"/>
      </rPr>
      <t>B  Custo dos insumos</t>
    </r>
  </si>
  <si>
    <r>
      <rPr>
        <sz val="10"/>
        <rFont val="Arial Narrow"/>
        <family val="2"/>
      </rPr>
      <t>C  Culturas</t>
    </r>
  </si>
  <si>
    <r>
      <rPr>
        <b/>
        <sz val="10"/>
        <rFont val="Arial Narrow"/>
        <family val="2"/>
      </rPr>
      <t>PECUÁRIA</t>
    </r>
  </si>
  <si>
    <r>
      <rPr>
        <b/>
        <sz val="10"/>
        <rFont val="Arial Narrow"/>
        <family val="2"/>
      </rPr>
      <t>SEGURANÇA ALIMENTAR</t>
    </r>
  </si>
  <si>
    <r>
      <rPr>
        <b/>
        <sz val="10"/>
        <rFont val="Arial Narrow"/>
        <family val="2"/>
      </rPr>
      <t>EQUIPAMENTOS AGRÍCOLAS</t>
    </r>
  </si>
  <si>
    <r>
      <rPr>
        <sz val="9"/>
        <rFont val="Arial Narrow"/>
        <family val="2"/>
      </rPr>
      <t>A  Escala de experiência de insegurança alimentar</t>
    </r>
  </si>
  <si>
    <r>
      <rPr>
        <b/>
        <sz val="9"/>
        <rFont val="Arial Narrow"/>
        <family val="2"/>
      </rPr>
      <t>PESCA</t>
    </r>
  </si>
  <si>
    <r>
      <rPr>
        <sz val="9"/>
        <rFont val="Arial Narrow"/>
        <family val="2"/>
      </rPr>
      <t>B Suplementos alimentares</t>
    </r>
  </si>
  <si>
    <r>
      <rPr>
        <b/>
        <sz val="9"/>
        <rFont val="Arial Narrow"/>
        <family val="2"/>
      </rPr>
      <t>POBREZA SUBJETIVA</t>
    </r>
  </si>
  <si>
    <r>
      <rPr>
        <b/>
        <sz val="10"/>
        <rFont val="Arial Narrow"/>
        <family val="2"/>
      </rPr>
      <t>DESPESAS RETROSPETIVAS NÃO ALIMENTARES DO AGREGADO FAMILIAR</t>
    </r>
  </si>
  <si>
    <r>
      <rPr>
        <b/>
        <sz val="9"/>
        <rFont val="Arial Narrow"/>
        <family val="2"/>
      </rPr>
      <t>LISTA EXAUSTIVA DE UNIDADES RELATIVA À SECÇÃO 8A</t>
    </r>
  </si>
  <si>
    <r>
      <rPr>
        <b/>
        <sz val="9"/>
        <rFont val="Arial Narrow"/>
        <family val="2"/>
      </rPr>
      <t>NOMENCLATURA DAS CULTURAS</t>
    </r>
  </si>
  <si>
    <r>
      <rPr>
        <b/>
        <sz val="9"/>
        <rFont val="Arial Narrow"/>
        <family val="2"/>
      </rPr>
      <t>OBSERVAÇÕES</t>
    </r>
  </si>
  <si>
    <r>
      <rPr>
        <b/>
        <sz val="9"/>
        <rFont val="Arial Narrow"/>
        <family val="2"/>
      </rPr>
      <t>SECÇÃO 0: IDENTIFICAÇÃO DO AGREGADO FAMILIAR E INFORMAÇÕES DE CONTROLO</t>
    </r>
  </si>
  <si>
    <r>
      <rPr>
        <b/>
        <sz val="9"/>
        <rFont val="Arial Narrow"/>
        <family val="2"/>
      </rPr>
      <t>A</t>
    </r>
  </si>
  <si>
    <r>
      <rPr>
        <b/>
        <sz val="9"/>
        <rFont val="Arial Narrow"/>
        <family val="2"/>
      </rPr>
      <t xml:space="preserve">Identificação do agregado familiar </t>
    </r>
  </si>
  <si>
    <r>
      <rPr>
        <sz val="9"/>
        <rFont val="Arial Narrow"/>
        <family val="2"/>
      </rPr>
      <t>01.-</t>
    </r>
  </si>
  <si>
    <r>
      <rPr>
        <sz val="9"/>
        <rFont val="Arial Narrow"/>
        <family val="2"/>
      </rPr>
      <t xml:space="preserve">Região </t>
    </r>
  </si>
  <si>
    <r>
      <rPr>
        <sz val="9"/>
        <rFont val="Arial Narrow"/>
        <family val="2"/>
      </rPr>
      <t>NOME:</t>
    </r>
  </si>
  <si>
    <r>
      <rPr>
        <sz val="9"/>
        <rFont val="Arial Narrow"/>
        <family val="2"/>
      </rPr>
      <t>CÓDIGO:</t>
    </r>
  </si>
  <si>
    <r>
      <rPr>
        <sz val="9"/>
        <rFont val="Arial Narrow"/>
        <family val="2"/>
      </rPr>
      <t>02.-</t>
    </r>
  </si>
  <si>
    <r>
      <rPr>
        <sz val="9"/>
        <rFont val="Arial Narrow"/>
        <family val="2"/>
      </rPr>
      <t>Setor</t>
    </r>
  </si>
  <si>
    <r>
      <rPr>
        <sz val="9"/>
        <rFont val="Arial Narrow"/>
        <family val="2"/>
      </rPr>
      <t>NOME:</t>
    </r>
  </si>
  <si>
    <r>
      <rPr>
        <sz val="9"/>
        <rFont val="Arial Narrow"/>
        <family val="2"/>
      </rPr>
      <t>CÓDIGO:</t>
    </r>
  </si>
  <si>
    <r>
      <rPr>
        <sz val="9"/>
        <rFont val="Arial Narrow"/>
        <family val="2"/>
      </rPr>
      <t>03.-</t>
    </r>
  </si>
  <si>
    <r>
      <rPr>
        <sz val="9"/>
        <rFont val="Arial Narrow"/>
        <family val="2"/>
      </rPr>
      <t>04.-</t>
    </r>
  </si>
  <si>
    <r>
      <rPr>
        <sz val="9"/>
        <rFont val="Arial Narrow"/>
        <family val="2"/>
      </rPr>
      <t>1. Urbano                              2. Rural</t>
    </r>
  </si>
  <si>
    <r>
      <rPr>
        <sz val="9"/>
        <rFont val="Arial Narrow"/>
        <family val="2"/>
      </rPr>
      <t>CÓDIGO:</t>
    </r>
  </si>
  <si>
    <r>
      <rPr>
        <sz val="9"/>
        <rFont val="Arial Narrow"/>
        <family val="2"/>
      </rPr>
      <t>05.-</t>
    </r>
  </si>
  <si>
    <r>
      <rPr>
        <sz val="9"/>
        <rFont val="Arial Narrow"/>
        <family val="2"/>
      </rPr>
      <t>Tabanca/Bairro</t>
    </r>
  </si>
  <si>
    <r>
      <rPr>
        <sz val="9"/>
        <rFont val="Arial Narrow"/>
        <family val="2"/>
      </rPr>
      <t>NOME:</t>
    </r>
  </si>
  <si>
    <r>
      <rPr>
        <sz val="9"/>
        <rFont val="Arial Narrow"/>
        <family val="2"/>
      </rPr>
      <t>06.-</t>
    </r>
  </si>
  <si>
    <r>
      <rPr>
        <sz val="9"/>
        <rFont val="Arial Narrow"/>
        <family val="2"/>
      </rPr>
      <t>N.º do Distrito de Recenseamento (DR)</t>
    </r>
  </si>
  <si>
    <r>
      <rPr>
        <sz val="9"/>
        <rFont val="Arial Narrow"/>
        <family val="2"/>
      </rPr>
      <t>CÓDIGO:</t>
    </r>
  </si>
  <si>
    <r>
      <rPr>
        <sz val="9"/>
        <rFont val="Arial Narrow"/>
        <family val="2"/>
      </rPr>
      <t>07.-</t>
    </r>
  </si>
  <si>
    <r>
      <rPr>
        <sz val="9"/>
        <rFont val="Arial Narrow"/>
        <family val="2"/>
      </rPr>
      <t>Número do agregado familiar no DR</t>
    </r>
  </si>
  <si>
    <r>
      <rPr>
        <sz val="9"/>
        <rFont val="Arial Narrow"/>
        <family val="2"/>
      </rPr>
      <t>CÓDIGO:</t>
    </r>
  </si>
  <si>
    <r>
      <rPr>
        <sz val="9"/>
        <rFont val="Arial Narrow"/>
        <family val="2"/>
      </rPr>
      <t>CÓDIGO:</t>
    </r>
  </si>
  <si>
    <r>
      <rPr>
        <sz val="9"/>
        <rFont val="Arial Narrow"/>
        <family val="2"/>
      </rPr>
      <t>09.-</t>
    </r>
  </si>
  <si>
    <r>
      <rPr>
        <sz val="9"/>
        <rFont val="Arial Narrow"/>
        <family val="2"/>
      </rPr>
      <t>Motivo</t>
    </r>
  </si>
  <si>
    <r>
      <rPr>
        <sz val="9"/>
        <rFont val="Arial Narrow"/>
        <family val="2"/>
      </rPr>
      <t>CÓDIGO:</t>
    </r>
  </si>
  <si>
    <r>
      <rPr>
        <b/>
        <sz val="9"/>
        <rFont val="Arial Narrow"/>
        <family val="2"/>
      </rPr>
      <t>B</t>
    </r>
  </si>
  <si>
    <r>
      <rPr>
        <b/>
        <sz val="9"/>
        <rFont val="Arial Narrow"/>
        <family val="2"/>
      </rPr>
      <t>Contacto do agregado familiar</t>
    </r>
  </si>
  <si>
    <r>
      <rPr>
        <sz val="9"/>
        <rFont val="Arial Narrow"/>
        <family val="2"/>
      </rPr>
      <t>10.-</t>
    </r>
  </si>
  <si>
    <r>
      <rPr>
        <sz val="9"/>
        <rFont val="Arial Narrow"/>
        <family val="2"/>
      </rPr>
      <t>Nome e apelido do chefe do agregado familiar</t>
    </r>
  </si>
  <si>
    <r>
      <rPr>
        <sz val="9"/>
        <rFont val="Arial Narrow"/>
        <family val="2"/>
      </rPr>
      <t>11.-</t>
    </r>
  </si>
  <si>
    <r>
      <rPr>
        <sz val="9"/>
        <rFont val="Arial Narrow"/>
        <family val="2"/>
      </rPr>
      <t>Morada (localização) do agregado familiar</t>
    </r>
  </si>
  <si>
    <r>
      <rPr>
        <sz val="9"/>
        <rFont val="Arial Narrow"/>
        <family val="2"/>
      </rPr>
      <t>12.-</t>
    </r>
  </si>
  <si>
    <r>
      <rPr>
        <sz val="9"/>
        <rFont val="Arial Narrow"/>
        <family val="2"/>
      </rPr>
      <t>Número do telemóvel do chefe do agregado familiar</t>
    </r>
  </si>
  <si>
    <r>
      <rPr>
        <sz val="9"/>
        <rFont val="Arial Narrow"/>
        <family val="2"/>
      </rPr>
      <t>NÚMERO:</t>
    </r>
  </si>
  <si>
    <r>
      <rPr>
        <sz val="9"/>
        <rFont val="Arial Narrow"/>
        <family val="2"/>
      </rPr>
      <t>13.-</t>
    </r>
  </si>
  <si>
    <r>
      <rPr>
        <sz val="9"/>
        <rFont val="Arial Narrow"/>
        <family val="2"/>
      </rPr>
      <t>Nome de outro membro do agregado familiar que possui um número de telemóvel</t>
    </r>
  </si>
  <si>
    <r>
      <rPr>
        <sz val="9"/>
        <rFont val="Arial Narrow"/>
        <family val="2"/>
      </rPr>
      <t>14.-</t>
    </r>
  </si>
  <si>
    <r>
      <rPr>
        <sz val="9"/>
        <rFont val="Arial Narrow"/>
        <family val="2"/>
      </rPr>
      <t>Número do telemóvel desse outro membro do agregado familiar</t>
    </r>
  </si>
  <si>
    <r>
      <rPr>
        <sz val="9"/>
        <rFont val="Arial Narrow"/>
        <family val="2"/>
      </rPr>
      <t>NÚMERO:</t>
    </r>
  </si>
  <si>
    <r>
      <rPr>
        <sz val="9"/>
        <rFont val="Arial Narrow"/>
        <family val="2"/>
      </rPr>
      <t>15.-</t>
    </r>
  </si>
  <si>
    <r>
      <rPr>
        <sz val="9"/>
        <rFont val="Arial Narrow"/>
        <family val="2"/>
      </rPr>
      <t>Nome de um primeiro contacto não pertencente ao agregado familiar que possui um número de telemóvel</t>
    </r>
  </si>
  <si>
    <r>
      <rPr>
        <sz val="9"/>
        <rFont val="Arial Narrow"/>
        <family val="2"/>
      </rPr>
      <t>16.-</t>
    </r>
  </si>
  <si>
    <r>
      <rPr>
        <sz val="9"/>
        <rFont val="Arial Narrow"/>
        <family val="2"/>
      </rPr>
      <t>Número do telemóvel dessa outra pessoa</t>
    </r>
  </si>
  <si>
    <r>
      <rPr>
        <sz val="9"/>
        <rFont val="Arial Narrow"/>
        <family val="2"/>
      </rPr>
      <t>NÚMERO:</t>
    </r>
  </si>
  <si>
    <r>
      <rPr>
        <sz val="9"/>
        <rFont val="Arial Narrow"/>
        <family val="2"/>
      </rPr>
      <t>17.-</t>
    </r>
  </si>
  <si>
    <r>
      <rPr>
        <sz val="9"/>
        <rFont val="Arial Narrow"/>
        <family val="2"/>
      </rPr>
      <t>Nome de um segundo contacto não pertencente ao agregado familiar que possui um número de telemóvel</t>
    </r>
  </si>
  <si>
    <r>
      <rPr>
        <sz val="9"/>
        <rFont val="Arial Narrow"/>
        <family val="2"/>
      </rPr>
      <t>18.-</t>
    </r>
  </si>
  <si>
    <r>
      <rPr>
        <sz val="9"/>
        <rFont val="Arial Narrow"/>
        <family val="2"/>
      </rPr>
      <t>Número do telemóvel dessa outra pessoa</t>
    </r>
  </si>
  <si>
    <r>
      <rPr>
        <sz val="9"/>
        <rFont val="Arial Narrow"/>
        <family val="2"/>
      </rPr>
      <t>NÚMERO:</t>
    </r>
  </si>
  <si>
    <r>
      <rPr>
        <b/>
        <sz val="9"/>
        <rFont val="Arial Narrow"/>
        <family val="2"/>
      </rPr>
      <t>C</t>
    </r>
  </si>
  <si>
    <r>
      <rPr>
        <b/>
        <sz val="9"/>
        <rFont val="Arial Narrow"/>
        <family val="2"/>
      </rPr>
      <t>Informações de controlo</t>
    </r>
  </si>
  <si>
    <r>
      <rPr>
        <sz val="9"/>
        <rFont val="Arial Narrow"/>
        <family val="2"/>
      </rPr>
      <t>19.-</t>
    </r>
  </si>
  <si>
    <r>
      <rPr>
        <sz val="9"/>
        <rFont val="Arial Narrow"/>
        <family val="2"/>
      </rPr>
      <t>CÓDIGO:</t>
    </r>
  </si>
  <si>
    <r>
      <rPr>
        <sz val="9"/>
        <rFont val="Arial Narrow"/>
        <family val="2"/>
      </rPr>
      <t>20.-</t>
    </r>
  </si>
  <si>
    <r>
      <rPr>
        <sz val="9"/>
        <rFont val="Arial Narrow"/>
        <family val="2"/>
      </rPr>
      <t>Nome e apelido do controlador</t>
    </r>
  </si>
  <si>
    <r>
      <rPr>
        <sz val="9"/>
        <rFont val="Arial Narrow"/>
        <family val="2"/>
      </rPr>
      <t>CÓDIGO:</t>
    </r>
  </si>
  <si>
    <r>
      <rPr>
        <sz val="9"/>
        <rFont val="Arial Narrow"/>
        <family val="2"/>
      </rPr>
      <t>21.-</t>
    </r>
  </si>
  <si>
    <r>
      <rPr>
        <sz val="9"/>
        <rFont val="Arial Narrow"/>
        <family val="2"/>
      </rPr>
      <t>CÓDIGO:</t>
    </r>
  </si>
  <si>
    <r>
      <rPr>
        <sz val="9"/>
        <rFont val="Arial Narrow"/>
        <family val="2"/>
      </rPr>
      <t>22.-</t>
    </r>
  </si>
  <si>
    <r>
      <rPr>
        <sz val="9"/>
        <rFont val="Arial Narrow"/>
        <family val="2"/>
      </rPr>
      <t>Número de visitas necessárias para administrar o questionário</t>
    </r>
  </si>
  <si>
    <r>
      <rPr>
        <sz val="9"/>
        <rFont val="Arial Narrow"/>
        <family val="2"/>
      </rPr>
      <t>NÚMERO</t>
    </r>
  </si>
  <si>
    <r>
      <rPr>
        <b/>
        <sz val="9"/>
        <rFont val="Arial Narrow"/>
        <family val="2"/>
      </rPr>
      <t>Dia</t>
    </r>
  </si>
  <si>
    <r>
      <rPr>
        <b/>
        <sz val="9"/>
        <rFont val="Arial Narrow"/>
        <family val="2"/>
      </rPr>
      <t>Mês</t>
    </r>
  </si>
  <si>
    <r>
      <rPr>
        <b/>
        <sz val="9"/>
        <rFont val="Arial Narrow"/>
        <family val="2"/>
      </rPr>
      <t>Ano</t>
    </r>
  </si>
  <si>
    <r>
      <rPr>
        <b/>
        <sz val="9"/>
        <rFont val="Arial Narrow"/>
        <family val="2"/>
      </rPr>
      <t>Hora/minutos de início</t>
    </r>
  </si>
  <si>
    <r>
      <rPr>
        <b/>
        <sz val="9"/>
        <rFont val="Arial Narrow"/>
        <family val="2"/>
      </rPr>
      <t>Hora/minutos de fim</t>
    </r>
  </si>
  <si>
    <r>
      <rPr>
        <sz val="9"/>
        <rFont val="Arial Narrow"/>
        <family val="2"/>
      </rPr>
      <t>23.-</t>
    </r>
  </si>
  <si>
    <r>
      <rPr>
        <sz val="9"/>
        <rFont val="Arial Narrow"/>
        <family val="2"/>
      </rPr>
      <t>Recolha - Visita 1</t>
    </r>
  </si>
  <si>
    <r>
      <rPr>
        <sz val="9"/>
        <rFont val="Arial Narrow"/>
        <family val="2"/>
      </rPr>
      <t>24.-</t>
    </r>
  </si>
  <si>
    <r>
      <rPr>
        <sz val="9"/>
        <rFont val="Arial Narrow"/>
        <family val="2"/>
      </rPr>
      <t>Recolha - Visita 2</t>
    </r>
  </si>
  <si>
    <r>
      <rPr>
        <sz val="9"/>
        <rFont val="Arial Narrow"/>
        <family val="2"/>
      </rPr>
      <t>25.-</t>
    </r>
  </si>
  <si>
    <r>
      <rPr>
        <sz val="9"/>
        <rFont val="Arial Narrow"/>
        <family val="2"/>
      </rPr>
      <t>Recolha - Visita 3</t>
    </r>
  </si>
  <si>
    <r>
      <rPr>
        <sz val="9"/>
        <rFont val="Arial Narrow"/>
        <family val="2"/>
      </rPr>
      <t>26.-</t>
    </r>
  </si>
  <si>
    <r>
      <rPr>
        <sz val="9"/>
        <rFont val="Arial Narrow"/>
        <family val="2"/>
      </rPr>
      <t>Controlo</t>
    </r>
  </si>
  <si>
    <r>
      <rPr>
        <sz val="9"/>
        <rFont val="Arial Narrow"/>
        <family val="2"/>
      </rPr>
      <t>27.-</t>
    </r>
  </si>
  <si>
    <r>
      <rPr>
        <sz val="9"/>
        <rFont val="Arial Narrow"/>
        <family val="2"/>
      </rPr>
      <t>Resultado do questionário</t>
    </r>
  </si>
  <si>
    <r>
      <rPr>
        <sz val="9"/>
        <rFont val="Arial Narrow"/>
        <family val="2"/>
      </rPr>
      <t xml:space="preserve">1=Completo                         2=Parcial </t>
    </r>
  </si>
  <si>
    <r>
      <rPr>
        <sz val="9"/>
        <rFont val="Arial Narrow"/>
        <family val="2"/>
      </rPr>
      <t>CÓDIGO:</t>
    </r>
  </si>
  <si>
    <r>
      <rPr>
        <sz val="9"/>
        <rFont val="Arial Narrow"/>
        <family val="2"/>
      </rPr>
      <t>28.-</t>
    </r>
  </si>
  <si>
    <r>
      <rPr>
        <sz val="9"/>
        <rFont val="Arial Narrow"/>
        <family val="2"/>
      </rPr>
      <t>Língua da entrevista</t>
    </r>
  </si>
  <si>
    <r>
      <rPr>
        <sz val="9"/>
        <rFont val="Arial Narrow"/>
        <family val="2"/>
      </rPr>
      <t>CÓDIGO:</t>
    </r>
  </si>
  <si>
    <r>
      <rPr>
        <sz val="9"/>
        <rFont val="Arial Narrow"/>
        <family val="2"/>
      </rPr>
      <t>29.-</t>
    </r>
  </si>
  <si>
    <r>
      <rPr>
        <sz val="9"/>
        <rFont val="Arial Narrow"/>
        <family val="2"/>
      </rPr>
      <t>Número de questionários utilizados no agregado familiar</t>
    </r>
  </si>
  <si>
    <r>
      <rPr>
        <sz val="9"/>
        <rFont val="Arial Narrow"/>
        <family val="2"/>
      </rPr>
      <t>NÚMERO:</t>
    </r>
  </si>
  <si>
    <r>
      <rPr>
        <sz val="9"/>
        <rFont val="Arial Narrow"/>
        <family val="2"/>
      </rPr>
      <t>30.-</t>
    </r>
  </si>
  <si>
    <r>
      <rPr>
        <sz val="9"/>
        <rFont val="Arial Narrow"/>
        <family val="2"/>
      </rPr>
      <t>NÚMERO DE ORDEM:</t>
    </r>
  </si>
  <si>
    <r>
      <rPr>
        <sz val="9"/>
        <rFont val="Arial Narrow"/>
        <family val="2"/>
      </rPr>
      <t>31.-</t>
    </r>
  </si>
  <si>
    <r>
      <rPr>
        <sz val="9"/>
        <rFont val="Arial Narrow"/>
        <family val="2"/>
      </rPr>
      <t>Número de membros do agregado familiar</t>
    </r>
  </si>
  <si>
    <r>
      <rPr>
        <sz val="9"/>
        <rFont val="Arial Narrow"/>
        <family val="2"/>
      </rPr>
      <t>NÚMERO:</t>
    </r>
  </si>
  <si>
    <r>
      <rPr>
        <b/>
        <sz val="10"/>
        <rFont val="Arial Narrow"/>
        <family val="2"/>
      </rPr>
      <t>LISTA DE MEMBROS - FLAP</t>
    </r>
  </si>
  <si>
    <r>
      <rPr>
        <b/>
        <sz val="10"/>
        <rFont val="Arial Narrow"/>
        <family val="2"/>
      </rPr>
      <t>SECÇÃO 1: CARACTERÍSTICAS SOCIODEMOGRÁFICAS DOS MEMBROS DO AGREGADO FAMILIAR</t>
    </r>
  </si>
  <si>
    <r>
      <rPr>
        <b/>
        <sz val="10"/>
        <rFont val="Arial Narrow"/>
        <family val="2"/>
      </rPr>
      <t>SECÇÃO 1: CARACTERÍSTICAS SOCIODEMOGRÁFICAS DOS MEMBROS DO AGREGADO FAMILIAR</t>
    </r>
  </si>
  <si>
    <r>
      <rPr>
        <b/>
        <sz val="10"/>
        <rFont val="Arial Narrow"/>
        <family val="2"/>
      </rPr>
      <t>SECÇÃO 1: CARACTERÍSTICAS SOCIODEMOGRÁFICAS DOS MEMBROS DO AGREGADO FAMILIAR</t>
    </r>
  </si>
  <si>
    <r>
      <rPr>
        <b/>
        <sz val="10"/>
        <rFont val="Arial Narrow"/>
        <family val="2"/>
      </rPr>
      <t>SECÇÃO 1: CARACTERÍSTICAS SOCIODEMOGRÁFICAS DOS MEMBROS DO AGREGADO FAMILIAR</t>
    </r>
  </si>
  <si>
    <r>
      <rPr>
        <b/>
        <sz val="9"/>
        <rFont val="Arial Narrow"/>
        <family val="2"/>
      </rPr>
      <t>CÓDIGO ID:</t>
    </r>
  </si>
  <si>
    <r>
      <rPr>
        <b/>
        <sz val="9"/>
        <rFont val="Arial Narrow"/>
        <family val="2"/>
      </rPr>
      <t>ORDEM DE REGISTO</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</si>
  <si>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</si>
  <si>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</si>
  <si>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</si>
  <si>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 do respondente</t>
    </r>
  </si>
  <si>
    <r>
      <rPr>
        <sz val="9"/>
        <rFont val="Arial Narrow"/>
        <family val="2"/>
      </rPr>
      <t>Qual é o laço de parentesco de [NOME] com o chefe do agregado familiar?</t>
    </r>
  </si>
  <si>
    <r>
      <rPr>
        <sz val="9"/>
        <rFont val="Arial Narrow"/>
        <family val="2"/>
      </rPr>
      <t>Qual é a data de nascimento de [NOME]?</t>
    </r>
  </si>
  <si>
    <r>
      <rPr>
        <sz val="9"/>
        <rFont val="Arial Narrow"/>
        <family val="2"/>
      </rPr>
      <t>Que idade fez [NOME] no seu último aniversário?</t>
    </r>
  </si>
  <si>
    <r>
      <rPr>
        <b/>
        <sz val="9"/>
        <rFont val="Arial Narrow"/>
        <family val="2"/>
      </rPr>
      <t>No caso das crianças com menos de 15 anos</t>
    </r>
    <r>
      <rPr>
        <sz val="9"/>
        <rFont val="Arial Narrow"/>
        <family val="2"/>
      </rPr>
      <t>, [NOME] dispõe de uma certidão de nascimento?</t>
    </r>
  </si>
  <si>
    <r>
      <rPr>
        <sz val="9"/>
        <rFont val="Arial Narrow"/>
        <family val="2"/>
      </rPr>
      <t>A certidão de nascimento foi mostrada?</t>
    </r>
  </si>
  <si>
    <r>
      <rPr>
        <b/>
        <sz val="9"/>
        <rFont val="Arial Narrow"/>
        <family val="2"/>
      </rPr>
      <t>No caso das pessoas com idade igual ou superior a 10 anos</t>
    </r>
    <r>
      <rPr>
        <sz val="9"/>
        <rFont val="Arial Narrow"/>
        <family val="2"/>
      </rPr>
      <t>, qual é o estado civil de [NOME]?</t>
    </r>
  </si>
  <si>
    <r>
      <rPr>
        <sz val="9"/>
        <rFont val="Arial Narrow"/>
        <family val="2"/>
      </rPr>
      <t>O(s) cônjuge(s) de [NOME] vive(m) no agregado familiar?</t>
    </r>
  </si>
  <si>
    <r>
      <rPr>
        <sz val="9"/>
        <rFont val="Arial Narrow"/>
        <family val="2"/>
      </rPr>
      <t>Qual(quais) é(são) o(s) código(s) ID do(s) cônjuge(s) de [NOME]?</t>
    </r>
  </si>
  <si>
    <r>
      <rPr>
        <sz val="9"/>
        <rFont val="Arial Narrow"/>
        <family val="2"/>
      </rPr>
      <t>Com que idade [NOME] se casou pela primeira vez?</t>
    </r>
  </si>
  <si>
    <r>
      <rPr>
        <sz val="9"/>
        <rFont val="Arial Narrow"/>
        <family val="2"/>
      </rPr>
      <t>[NOME] está presente na altura do inquérito?</t>
    </r>
  </si>
  <si>
    <r>
      <rPr>
        <sz val="9"/>
        <rFont val="Arial Narrow"/>
        <family val="2"/>
      </rPr>
      <t>[NOME] vive em regime permanente neste agregado familiar pelo menos nos últimos 6 meses?</t>
    </r>
  </si>
  <si>
    <r>
      <rPr>
        <sz val="9"/>
        <rFont val="Arial Narrow"/>
        <family val="2"/>
      </rPr>
      <t>[NOME] tenciona permanecer no agregado familiar pelo menos durante 6 meses?</t>
    </r>
  </si>
  <si>
    <r>
      <rPr>
        <sz val="9"/>
        <rFont val="Arial Narrow"/>
        <family val="2"/>
      </rPr>
      <t>Qual é a religião de [NOME]?</t>
    </r>
  </si>
  <si>
    <r>
      <rPr>
        <sz val="9"/>
        <rFont val="Arial Narrow"/>
        <family val="2"/>
      </rPr>
      <t>Qual é a nacionalidade de [NOME]?</t>
    </r>
  </si>
  <si>
    <r>
      <rPr>
        <sz val="9"/>
        <rFont val="Arial Narrow"/>
        <family val="2"/>
      </rPr>
      <t>No caso dos nacionais, qual é a etnia de [NOME]?</t>
    </r>
  </si>
  <si>
    <r>
      <rPr>
        <sz val="9"/>
        <rFont val="Arial Narrow"/>
        <family val="2"/>
      </rPr>
      <t>[NOME] nasceu em [localidade de residência]?</t>
    </r>
  </si>
  <si>
    <r>
      <rPr>
        <sz val="9"/>
        <rFont val="Arial Narrow"/>
        <family val="2"/>
      </rPr>
      <t>[NOME] alguma vez residiu noutra localidade durante mais de 6 meses?</t>
    </r>
  </si>
  <si>
    <r>
      <rPr>
        <sz val="9"/>
        <rFont val="Arial Narrow"/>
        <family val="2"/>
      </rPr>
      <t>Qual foi a última localidade em que [NOME] residiu antes de vir morar aqui?</t>
    </r>
  </si>
  <si>
    <r>
      <rPr>
        <sz val="9"/>
        <rFont val="Arial Narrow"/>
        <family val="2"/>
      </rPr>
      <t>Qual foi a razão principal para [NOME] ter vindo morar para esta localidade?</t>
    </r>
  </si>
  <si>
    <r>
      <rPr>
        <sz val="9"/>
        <rFont val="Arial Narrow"/>
        <family val="2"/>
      </rPr>
      <t>O pai de [NOME] vive no agregado familiar?</t>
    </r>
  </si>
  <si>
    <r>
      <rPr>
        <sz val="9"/>
        <rFont val="Arial Narrow"/>
        <family val="2"/>
      </rPr>
      <t>INSCREVER O CÓDIGO ID DO PAI DE [NOME]</t>
    </r>
  </si>
  <si>
    <r>
      <rPr>
        <sz val="9"/>
        <rFont val="Arial Narrow"/>
        <family val="2"/>
      </rPr>
      <t>Qual é o nível de instrução mais elevado obtido pelo pai de [NOME]?</t>
    </r>
  </si>
  <si>
    <r>
      <rPr>
        <sz val="9"/>
        <rFont val="Arial Narrow"/>
        <family val="2"/>
      </rPr>
      <t>Que ramo de atividade principal exerceu o pai de [NOME]?</t>
    </r>
  </si>
  <si>
    <r>
      <rPr>
        <sz val="9"/>
        <rFont val="Arial Narrow"/>
        <family val="2"/>
      </rPr>
      <t>Qual era a categoria socioprofissional do pai de [NOME]?</t>
    </r>
  </si>
  <si>
    <r>
      <rPr>
        <sz val="9"/>
        <rFont val="Arial Narrow"/>
        <family val="2"/>
      </rPr>
      <t>Qual era o setor institucional do pai de [NOME]?</t>
    </r>
  </si>
  <si>
    <r>
      <rPr>
        <sz val="9"/>
        <rFont val="Arial Narrow"/>
        <family val="2"/>
      </rPr>
      <t>A mãe de [NOME] vive no agregado familiar?</t>
    </r>
  </si>
  <si>
    <r>
      <rPr>
        <sz val="9"/>
        <rFont val="Arial Narrow"/>
        <family val="2"/>
      </rPr>
      <t>A mãe de [NOME] é viva?</t>
    </r>
  </si>
  <si>
    <r>
      <rPr>
        <sz val="9"/>
        <rFont val="Arial Narrow"/>
        <family val="2"/>
      </rPr>
      <t>Qual é o nível de instrução mais elevado obtido pela mãe de [NOME]?</t>
    </r>
  </si>
  <si>
    <r>
      <rPr>
        <sz val="9"/>
        <rFont val="Arial Narrow"/>
        <family val="2"/>
      </rPr>
      <t>Que ramo de atividade principal exerceu a mãe de [NOME]?</t>
    </r>
  </si>
  <si>
    <r>
      <rPr>
        <sz val="9"/>
        <rFont val="Arial Narrow"/>
        <family val="2"/>
      </rPr>
      <t>Qual era a categoria socioprofissional da mãe de [NOME]?</t>
    </r>
  </si>
  <si>
    <r>
      <rPr>
        <sz val="9"/>
        <rFont val="Arial Narrow"/>
        <family val="2"/>
      </rPr>
      <t>Qual era o setor institucional da mãe de [NOME]?</t>
    </r>
  </si>
  <si>
    <r>
      <rPr>
        <sz val="9"/>
        <rFont val="Arial Narrow"/>
        <family val="2"/>
      </rPr>
      <t xml:space="preserve">[NOME] acedeu à internet?                                             </t>
    </r>
    <r>
      <rPr>
        <b/>
        <sz val="9"/>
        <rFont val="Arial Narrow"/>
        <family val="2"/>
      </rPr>
      <t>Inscrever 1 para SIM e 2 para NÃO</t>
    </r>
  </si>
  <si>
    <r>
      <rPr>
        <sz val="9"/>
        <rFont val="Arial Narrow"/>
        <family val="2"/>
      </rPr>
      <t>01=Fula</t>
    </r>
  </si>
  <si>
    <r>
      <rPr>
        <sz val="8"/>
        <rFont val="Arial Narrow"/>
        <family val="2"/>
      </rPr>
      <t>1=Muçulmano(a)</t>
    </r>
  </si>
  <si>
    <r>
      <rPr>
        <sz val="9"/>
        <rFont val="Arial Narrow"/>
        <family val="2"/>
      </rPr>
      <t>01 Benim</t>
    </r>
  </si>
  <si>
    <r>
      <rPr>
        <sz val="9"/>
        <rFont val="Arial Narrow"/>
        <family val="2"/>
      </rPr>
      <t>02=Balanta</t>
    </r>
  </si>
  <si>
    <r>
      <rPr>
        <sz val="9"/>
        <rFont val="Arial Narrow"/>
        <family val="2"/>
      </rPr>
      <t>01 Enviado pela família para trabalhar</t>
    </r>
  </si>
  <si>
    <r>
      <rPr>
        <sz val="8"/>
        <rFont val="Arial Narrow"/>
        <family val="2"/>
      </rPr>
      <t>2 Cristão(ã)</t>
    </r>
  </si>
  <si>
    <r>
      <rPr>
        <sz val="9"/>
        <rFont val="Arial Narrow"/>
        <family val="2"/>
      </rPr>
      <t>02 Burquina Faso</t>
    </r>
  </si>
  <si>
    <r>
      <rPr>
        <sz val="9"/>
        <rFont val="Arial Narrow"/>
        <family val="2"/>
      </rPr>
      <t>02 Veio com o pai</t>
    </r>
  </si>
  <si>
    <r>
      <rPr>
        <sz val="9"/>
        <rFont val="Arial Narrow"/>
        <family val="2"/>
      </rPr>
      <t>CHEFE DO AGREGADO FAMILIAR</t>
    </r>
  </si>
  <si>
    <r>
      <rPr>
        <sz val="9"/>
        <rFont val="Arial Narrow"/>
        <family val="2"/>
      </rPr>
      <t>1 Masculino</t>
    </r>
  </si>
  <si>
    <r>
      <rPr>
        <sz val="9"/>
        <rFont val="Arial Narrow"/>
        <family val="2"/>
      </rPr>
      <t xml:space="preserve"> 01 Chefe do agregado familiar</t>
    </r>
  </si>
  <si>
    <r>
      <rPr>
        <sz val="9"/>
        <rFont val="Arial Narrow"/>
        <family val="2"/>
      </rPr>
      <t xml:space="preserve"> 1 Presente visto</t>
    </r>
  </si>
  <si>
    <r>
      <rPr>
        <sz val="8"/>
        <rFont val="Arial Narrow"/>
        <family val="2"/>
      </rPr>
      <t>3 Animista</t>
    </r>
  </si>
  <si>
    <r>
      <rPr>
        <sz val="9"/>
        <rFont val="Arial Narrow"/>
        <family val="2"/>
      </rPr>
      <t>03 Costa do Marfim</t>
    </r>
  </si>
  <si>
    <r>
      <rPr>
        <sz val="9"/>
        <rFont val="Arial Narrow"/>
        <family val="2"/>
      </rPr>
      <t>04=Papel</t>
    </r>
  </si>
  <si>
    <r>
      <rPr>
        <sz val="9"/>
        <rFont val="Arial Narrow"/>
        <family val="2"/>
      </rPr>
      <t>01 Capital</t>
    </r>
  </si>
  <si>
    <r>
      <rPr>
        <sz val="9"/>
        <rFont val="Arial Narrow"/>
        <family val="2"/>
      </rPr>
      <t>03 Foi juntar-se à família</t>
    </r>
  </si>
  <si>
    <r>
      <rPr>
        <b/>
        <sz val="9"/>
        <rFont val="Arial Narrow"/>
        <family val="2"/>
      </rPr>
      <t>1</t>
    </r>
    <r>
      <rPr>
        <sz val="9"/>
        <rFont val="Arial Narrow"/>
        <family val="2"/>
      </rPr>
      <t xml:space="preserve"> Nenhum</t>
    </r>
  </si>
  <si>
    <r>
      <rPr>
        <b/>
        <sz val="9"/>
        <rFont val="Arial Narrow"/>
        <family val="2"/>
      </rPr>
      <t>Assalariado</t>
    </r>
  </si>
  <si>
    <r>
      <rPr>
        <sz val="9"/>
        <rFont val="Arial Narrow"/>
        <family val="2"/>
      </rPr>
      <t>1 Administração pública</t>
    </r>
  </si>
  <si>
    <r>
      <rPr>
        <b/>
        <sz val="9"/>
        <rFont val="Arial Narrow"/>
        <family val="2"/>
      </rPr>
      <t>Assalariado</t>
    </r>
  </si>
  <si>
    <r>
      <rPr>
        <sz val="9"/>
        <rFont val="Arial Narrow"/>
        <family val="2"/>
      </rPr>
      <t>1 Administração pública</t>
    </r>
  </si>
  <si>
    <r>
      <rPr>
        <sz val="9"/>
        <rFont val="Arial"/>
        <family val="2"/>
      </rPr>
      <t>A</t>
    </r>
  </si>
  <si>
    <r>
      <rPr>
        <sz val="9"/>
        <rFont val="Arial"/>
        <family val="2"/>
      </rPr>
      <t>B</t>
    </r>
  </si>
  <si>
    <r>
      <rPr>
        <sz val="9"/>
        <rFont val="Arial"/>
        <family val="2"/>
      </rPr>
      <t>C</t>
    </r>
  </si>
  <si>
    <r>
      <rPr>
        <sz val="9"/>
        <rFont val="Arial"/>
        <family val="2"/>
      </rPr>
      <t>D</t>
    </r>
  </si>
  <si>
    <r>
      <rPr>
        <sz val="9"/>
        <rFont val="Arial"/>
        <family val="2"/>
      </rPr>
      <t>E</t>
    </r>
  </si>
  <si>
    <r>
      <rPr>
        <sz val="9"/>
        <rFont val="Arial Narrow"/>
        <family val="2"/>
      </rPr>
      <t>FILHOS DO CAF CUJA MÃE NÃO VIVE NO AGREGADO FAMILIAR</t>
    </r>
  </si>
  <si>
    <r>
      <rPr>
        <sz val="9"/>
        <rFont val="Arial Narrow"/>
        <family val="2"/>
      </rPr>
      <t>2 Feminino</t>
    </r>
  </si>
  <si>
    <r>
      <rPr>
        <sz val="9"/>
        <rFont val="Arial Narrow"/>
        <family val="2"/>
      </rPr>
      <t xml:space="preserve"> 02 Cônjuge</t>
    </r>
  </si>
  <si>
    <r>
      <rPr>
        <sz val="8"/>
        <rFont val="Arial Narrow"/>
        <family val="2"/>
      </rPr>
      <t>1 Sim</t>
    </r>
  </si>
  <si>
    <r>
      <rPr>
        <sz val="9"/>
        <rFont val="Arial Narrow"/>
        <family val="2"/>
      </rPr>
      <t xml:space="preserve"> 2 Presente não visto</t>
    </r>
  </si>
  <si>
    <r>
      <rPr>
        <sz val="8"/>
        <rFont val="Arial Narrow"/>
        <family val="2"/>
      </rPr>
      <t>4 Outra religião</t>
    </r>
  </si>
  <si>
    <r>
      <rPr>
        <sz val="9"/>
        <rFont val="Arial Narrow"/>
        <family val="2"/>
      </rPr>
      <t>04 Guiné-Bissau</t>
    </r>
  </si>
  <si>
    <r>
      <rPr>
        <sz val="9"/>
        <rFont val="Arial Narrow"/>
        <family val="2"/>
      </rPr>
      <t>05=Manjaco</t>
    </r>
  </si>
  <si>
    <r>
      <rPr>
        <sz val="9"/>
        <rFont val="Arial Narrow"/>
        <family val="2"/>
      </rPr>
      <t>02 Outra urbana</t>
    </r>
  </si>
  <si>
    <r>
      <rPr>
        <sz val="9"/>
        <rFont val="Arial Narrow"/>
        <family val="2"/>
      </rPr>
      <t>04 Falta de emprego</t>
    </r>
  </si>
  <si>
    <r>
      <rPr>
        <sz val="9"/>
        <rFont val="Arial Narrow"/>
        <family val="2"/>
      </rPr>
      <t>1 Quadro superior</t>
    </r>
  </si>
  <si>
    <r>
      <rPr>
        <sz val="9"/>
        <rFont val="Arial Narrow"/>
        <family val="2"/>
      </rPr>
      <t>1 Quadro superior</t>
    </r>
  </si>
  <si>
    <r>
      <rPr>
        <sz val="9"/>
        <rFont val="Arial Narrow"/>
        <family val="2"/>
      </rPr>
      <t>Por telefone</t>
    </r>
  </si>
  <si>
    <r>
      <rPr>
        <sz val="9"/>
        <rFont val="Arial Narrow"/>
        <family val="2"/>
      </rPr>
      <t>No escritório</t>
    </r>
  </si>
  <si>
    <r>
      <rPr>
        <sz val="9"/>
        <rFont val="Arial Narrow"/>
        <family val="2"/>
      </rPr>
      <t>Em casa</t>
    </r>
  </si>
  <si>
    <r>
      <rPr>
        <sz val="9"/>
        <rFont val="Arial Narrow"/>
        <family val="2"/>
      </rPr>
      <t>Na escola/universidade</t>
    </r>
  </si>
  <si>
    <r>
      <rPr>
        <sz val="9"/>
        <rFont val="Arial Narrow"/>
        <family val="2"/>
      </rPr>
      <t xml:space="preserve">1.ª ESPOSA SEGUIDA PELOS FILHOS (DO MAIS NOVO AO MAIS VELHO) </t>
    </r>
  </si>
  <si>
    <r>
      <rPr>
        <sz val="9"/>
        <rFont val="Arial Narrow"/>
        <family val="2"/>
      </rPr>
      <t xml:space="preserve"> 03 Filho, Filha</t>
    </r>
  </si>
  <si>
    <r>
      <rPr>
        <sz val="8"/>
        <rFont val="Arial Narrow"/>
        <family val="2"/>
      </rPr>
      <t>2 Casado(a) monogâmico(a)</t>
    </r>
  </si>
  <si>
    <r>
      <rPr>
        <sz val="8"/>
        <rFont val="Arial Narrow"/>
        <family val="2"/>
      </rPr>
      <t xml:space="preserve">2 Não 
►(1.10)   </t>
    </r>
  </si>
  <si>
    <r>
      <rPr>
        <sz val="9"/>
        <rFont val="Arial Narrow"/>
        <family val="2"/>
      </rPr>
      <t xml:space="preserve"> 3 Ausente</t>
    </r>
  </si>
  <si>
    <r>
      <rPr>
        <sz val="8"/>
        <rFont val="Arial Narrow"/>
        <family val="2"/>
      </rPr>
      <t>5 Sem religião</t>
    </r>
  </si>
  <si>
    <r>
      <rPr>
        <sz val="9"/>
        <rFont val="Arial Narrow"/>
        <family val="2"/>
      </rPr>
      <t>05 Mali</t>
    </r>
  </si>
  <si>
    <r>
      <rPr>
        <sz val="9"/>
        <rFont val="Arial Narrow"/>
        <family val="2"/>
      </rPr>
      <t>06=Beafada</t>
    </r>
  </si>
  <si>
    <r>
      <rPr>
        <sz val="9"/>
        <rFont val="Arial Narrow"/>
        <family val="2"/>
      </rPr>
      <t>03 Meio rural</t>
    </r>
  </si>
  <si>
    <r>
      <rPr>
        <sz val="9"/>
        <rFont val="Arial Narrow"/>
        <family val="2"/>
      </rPr>
      <t>05 Melhores oportunidades aqui</t>
    </r>
  </si>
  <si>
    <r>
      <rPr>
        <sz val="9"/>
        <rFont val="Arial Narrow"/>
        <family val="2"/>
      </rPr>
      <t>1 Agricultura, Pecuária, Pescas…</t>
    </r>
  </si>
  <si>
    <r>
      <rPr>
        <sz val="9"/>
        <rFont val="Arial Narrow"/>
        <family val="2"/>
      </rPr>
      <t>2 Quadro médio</t>
    </r>
  </si>
  <si>
    <r>
      <rPr>
        <sz val="9"/>
        <rFont val="Arial Narrow"/>
        <family val="2"/>
      </rPr>
      <t>2 Empresa pública</t>
    </r>
  </si>
  <si>
    <r>
      <rPr>
        <sz val="9"/>
        <rFont val="Arial Narrow"/>
        <family val="2"/>
      </rPr>
      <t>1 Agricultura, Pecuária, Pescas…</t>
    </r>
  </si>
  <si>
    <r>
      <rPr>
        <sz val="9"/>
        <rFont val="Arial Narrow"/>
        <family val="2"/>
      </rPr>
      <t>2 Quadro médio</t>
    </r>
  </si>
  <si>
    <r>
      <rPr>
        <sz val="9"/>
        <rFont val="Arial Narrow"/>
        <family val="2"/>
      </rPr>
      <t>2 Empresa pública</t>
    </r>
  </si>
  <si>
    <r>
      <rPr>
        <sz val="9"/>
        <rFont val="Arial Narrow"/>
        <family val="2"/>
      </rPr>
      <t>2.ª ESPOSA E FILHOS; 3.ª ESPOSA E FILHOS, ETC.</t>
    </r>
  </si>
  <si>
    <r>
      <rPr>
        <sz val="9"/>
        <rFont val="Arial Narrow"/>
        <family val="2"/>
      </rPr>
      <t xml:space="preserve"> 04 Pai, Mãe</t>
    </r>
  </si>
  <si>
    <r>
      <rPr>
        <sz val="9"/>
        <rFont val="Arial Narrow"/>
        <family val="2"/>
      </rPr>
      <t xml:space="preserve"> 1 Sim</t>
    </r>
  </si>
  <si>
    <r>
      <rPr>
        <sz val="8"/>
        <rFont val="Arial Narrow"/>
        <family val="2"/>
      </rPr>
      <t>3 Casado(a) poligâmico(a)</t>
    </r>
  </si>
  <si>
    <r>
      <rPr>
        <sz val="9"/>
        <rFont val="Arial Narrow"/>
        <family val="2"/>
      </rPr>
      <t>1 Sim►(1.14)</t>
    </r>
  </si>
  <si>
    <r>
      <rPr>
        <sz val="9"/>
        <rFont val="Arial Narrow"/>
        <family val="2"/>
      </rPr>
      <t>1 Sim</t>
    </r>
  </si>
  <si>
    <r>
      <rPr>
        <sz val="9"/>
        <rFont val="Arial Narrow"/>
        <family val="2"/>
      </rPr>
      <t>06 Níger</t>
    </r>
  </si>
  <si>
    <r>
      <rPr>
        <sz val="9"/>
        <rFont val="Arial Narrow"/>
        <family val="2"/>
      </rPr>
      <t>07=Mancanha</t>
    </r>
  </si>
  <si>
    <r>
      <rPr>
        <sz val="9"/>
        <rFont val="Arial Narrow"/>
        <family val="2"/>
      </rPr>
      <t>1 Sim</t>
    </r>
  </si>
  <si>
    <r>
      <rPr>
        <sz val="9"/>
        <rFont val="Arial Narrow"/>
        <family val="2"/>
      </rPr>
      <t>04 Benim</t>
    </r>
  </si>
  <si>
    <r>
      <rPr>
        <sz val="9"/>
        <rFont val="Arial Narrow"/>
        <family val="2"/>
      </rPr>
      <t>06 Transferência</t>
    </r>
  </si>
  <si>
    <r>
      <rPr>
        <sz val="9"/>
        <rFont val="Arial Narrow"/>
        <family val="2"/>
      </rPr>
      <t xml:space="preserve"> 1 Sim</t>
    </r>
  </si>
  <si>
    <r>
      <rPr>
        <sz val="9"/>
        <rFont val="Arial Narrow"/>
        <family val="2"/>
      </rPr>
      <t xml:space="preserve"> 1 Sim</t>
    </r>
  </si>
  <si>
    <r>
      <rPr>
        <sz val="9"/>
        <rFont val="Arial Narrow"/>
        <family val="2"/>
      </rPr>
      <t xml:space="preserve"> 1 Sim</t>
    </r>
  </si>
  <si>
    <r>
      <rPr>
        <sz val="9"/>
        <rFont val="Arial Narrow"/>
        <family val="2"/>
      </rPr>
      <t xml:space="preserve"> 1 Sim</t>
    </r>
  </si>
  <si>
    <r>
      <rPr>
        <sz val="9"/>
        <rFont val="Arial Narrow"/>
        <family val="2"/>
      </rPr>
      <t>2 Minas, pedreiras</t>
    </r>
  </si>
  <si>
    <r>
      <rPr>
        <sz val="9"/>
        <rFont val="Arial Narrow"/>
        <family val="2"/>
      </rPr>
      <t>3 Operário ou trabalhador qualificado</t>
    </r>
  </si>
  <si>
    <r>
      <rPr>
        <sz val="9"/>
        <rFont val="Arial Narrow"/>
        <family val="2"/>
      </rPr>
      <t>IRMÃOS E IRMÃS DO CAF</t>
    </r>
  </si>
  <si>
    <r>
      <rPr>
        <sz val="9"/>
        <rFont val="Arial Narrow"/>
        <family val="2"/>
      </rPr>
      <t xml:space="preserve"> 05 Neto, neta</t>
    </r>
  </si>
  <si>
    <r>
      <rPr>
        <sz val="8"/>
        <rFont val="Arial Narrow"/>
        <family val="2"/>
      </rPr>
      <t xml:space="preserve"> 1 Sim</t>
    </r>
  </si>
  <si>
    <r>
      <rPr>
        <sz val="9"/>
        <rFont val="Arial Narrow"/>
        <family val="2"/>
      </rPr>
      <t xml:space="preserve"> 2 Não</t>
    </r>
  </si>
  <si>
    <r>
      <rPr>
        <sz val="8"/>
        <rFont val="Arial Narrow"/>
        <family val="2"/>
      </rPr>
      <t>4 União de facto</t>
    </r>
  </si>
  <si>
    <r>
      <rPr>
        <sz val="9"/>
        <rFont val="Arial Narrow"/>
        <family val="2"/>
      </rPr>
      <t>2 Não</t>
    </r>
  </si>
  <si>
    <r>
      <rPr>
        <sz val="9"/>
        <rFont val="Arial Narrow"/>
        <family val="2"/>
      </rPr>
      <t>2 Não</t>
    </r>
  </si>
  <si>
    <r>
      <rPr>
        <sz val="9"/>
        <rFont val="Arial Narrow"/>
        <family val="2"/>
      </rPr>
      <t>07 Senegal</t>
    </r>
  </si>
  <si>
    <r>
      <rPr>
        <sz val="9"/>
        <rFont val="Arial Narrow"/>
        <family val="2"/>
      </rPr>
      <t>05 Burquina Faso</t>
    </r>
  </si>
  <si>
    <r>
      <rPr>
        <sz val="9"/>
        <rFont val="Arial Narrow"/>
        <family val="2"/>
      </rPr>
      <t>07 Falta de terras</t>
    </r>
  </si>
  <si>
    <r>
      <rPr>
        <sz val="9"/>
        <rFont val="Arial Narrow"/>
        <family val="2"/>
      </rPr>
      <t xml:space="preserve"> 2 Não</t>
    </r>
  </si>
  <si>
    <r>
      <rPr>
        <sz val="9"/>
        <rFont val="Arial Narrow"/>
        <family val="2"/>
      </rPr>
      <t>2 Minas, pedreiras</t>
    </r>
  </si>
  <si>
    <r>
      <rPr>
        <sz val="9"/>
        <rFont val="Arial Narrow"/>
        <family val="2"/>
      </rPr>
      <t>4 Operário ou trabalhador não qualificado</t>
    </r>
  </si>
  <si>
    <r>
      <rPr>
        <sz val="9"/>
        <rFont val="Arial Narrow"/>
        <family val="2"/>
      </rPr>
      <t>3 Grande empresa privada</t>
    </r>
  </si>
  <si>
    <r>
      <rPr>
        <sz val="9"/>
        <rFont val="Arial Narrow"/>
        <family val="2"/>
      </rPr>
      <t xml:space="preserve"> 2 Não</t>
    </r>
  </si>
  <si>
    <r>
      <rPr>
        <sz val="9"/>
        <rFont val="Arial Narrow"/>
        <family val="2"/>
      </rPr>
      <t>3 Indústrias, eletricidade, água</t>
    </r>
  </si>
  <si>
    <r>
      <rPr>
        <sz val="9"/>
        <rFont val="Arial Narrow"/>
        <family val="2"/>
      </rPr>
      <t>4 Operário ou simples trabalhador</t>
    </r>
  </si>
  <si>
    <r>
      <rPr>
        <sz val="9"/>
        <rFont val="Arial Narrow"/>
        <family val="2"/>
      </rPr>
      <t>3 Grande empresa privada</t>
    </r>
  </si>
  <si>
    <r>
      <rPr>
        <sz val="9"/>
        <rFont val="Arial Narrow"/>
        <family val="2"/>
      </rPr>
      <t>PAI, MÃE DO CAF</t>
    </r>
  </si>
  <si>
    <r>
      <rPr>
        <sz val="9"/>
        <rFont val="Arial Narrow"/>
        <family val="2"/>
      </rPr>
      <t xml:space="preserve"> 06 Avós</t>
    </r>
  </si>
  <si>
    <r>
      <rPr>
        <sz val="8"/>
        <rFont val="Arial Narrow"/>
        <family val="2"/>
      </rPr>
      <t xml:space="preserve"> 2 Não ►(1.07)</t>
    </r>
  </si>
  <si>
    <r>
      <rPr>
        <sz val="8"/>
        <rFont val="Arial Narrow"/>
        <family val="2"/>
      </rPr>
      <t xml:space="preserve">5 Viúvo(a) ►(1.10)   </t>
    </r>
  </si>
  <si>
    <r>
      <rPr>
        <sz val="9"/>
        <rFont val="Arial Narrow"/>
        <family val="2"/>
      </rPr>
      <t>08 Togo</t>
    </r>
  </si>
  <si>
    <r>
      <rPr>
        <sz val="9"/>
        <rFont val="Arial Narrow"/>
        <family val="2"/>
      </rPr>
      <t>09=Felupe</t>
    </r>
  </si>
  <si>
    <r>
      <rPr>
        <sz val="9"/>
        <rFont val="Arial Narrow"/>
        <family val="2"/>
      </rPr>
      <t>06 Costa do Marfim</t>
    </r>
  </si>
  <si>
    <r>
      <rPr>
        <sz val="9"/>
        <rFont val="Arial Narrow"/>
        <family val="2"/>
      </rPr>
      <t>08 Escola</t>
    </r>
  </si>
  <si>
    <r>
      <rPr>
        <sz val="9"/>
        <rFont val="Arial Narrow"/>
        <family val="2"/>
      </rPr>
      <t>3 Indústrias, eletricidade, água</t>
    </r>
  </si>
  <si>
    <r>
      <rPr>
        <sz val="9"/>
        <rFont val="Arial Narrow"/>
        <family val="2"/>
      </rPr>
      <t>4 Construção civil</t>
    </r>
  </si>
  <si>
    <r>
      <rPr>
        <sz val="9"/>
        <rFont val="Arial Narrow"/>
        <family val="2"/>
      </rPr>
      <t>5 Servente</t>
    </r>
  </si>
  <si>
    <r>
      <rPr>
        <sz val="9"/>
        <rFont val="Arial Narrow"/>
        <family val="2"/>
      </rPr>
      <t>NETOS E NETAS DO CAF</t>
    </r>
  </si>
  <si>
    <r>
      <rPr>
        <sz val="9"/>
        <rFont val="Arial Narrow"/>
        <family val="2"/>
      </rPr>
      <t xml:space="preserve"> 07 Irmão, irmã</t>
    </r>
  </si>
  <si>
    <r>
      <rPr>
        <sz val="8"/>
        <rFont val="Arial Narrow"/>
        <family val="2"/>
      </rPr>
      <t xml:space="preserve">6 Divorciado(a) ►(1.10)    </t>
    </r>
  </si>
  <si>
    <r>
      <rPr>
        <sz val="9"/>
        <rFont val="Arial Narrow"/>
        <family val="2"/>
      </rPr>
      <t>09 Nigéria</t>
    </r>
  </si>
  <si>
    <r>
      <rPr>
        <sz val="9"/>
        <rFont val="Arial Narrow"/>
        <family val="2"/>
      </rPr>
      <t>10=Outras Etnias</t>
    </r>
  </si>
  <si>
    <r>
      <rPr>
        <sz val="9"/>
        <rFont val="Arial Narrow"/>
        <family val="2"/>
      </rPr>
      <t>07 Guiné-Bissau</t>
    </r>
  </si>
  <si>
    <r>
      <rPr>
        <sz val="9"/>
        <rFont val="Arial Narrow"/>
        <family val="2"/>
      </rPr>
      <t>09 Casamento</t>
    </r>
  </si>
  <si>
    <r>
      <rPr>
        <b/>
        <sz val="9"/>
        <rFont val="Arial Narrow"/>
        <family val="2"/>
      </rPr>
      <t>Não assalariado</t>
    </r>
  </si>
  <si>
    <r>
      <rPr>
        <sz val="9"/>
        <rFont val="Arial Narrow"/>
        <family val="2"/>
      </rPr>
      <t>4 Empresa em nome individual</t>
    </r>
  </si>
  <si>
    <r>
      <rPr>
        <sz val="9"/>
        <rFont val="Arial Narrow"/>
        <family val="2"/>
      </rPr>
      <t>5 Comércio</t>
    </r>
  </si>
  <si>
    <r>
      <rPr>
        <b/>
        <sz val="9"/>
        <rFont val="Arial Narrow"/>
        <family val="2"/>
      </rPr>
      <t>Não assalariado</t>
    </r>
  </si>
  <si>
    <r>
      <rPr>
        <sz val="9"/>
        <rFont val="Arial Narrow"/>
        <family val="2"/>
      </rPr>
      <t>4 Empresa em nome individual</t>
    </r>
  </si>
  <si>
    <r>
      <rPr>
        <sz val="8"/>
        <rFont val="Arial Narrow"/>
        <family val="2"/>
      </rPr>
      <t xml:space="preserve">7 Separado(a) ►(1.10)     </t>
    </r>
  </si>
  <si>
    <r>
      <rPr>
        <sz val="9"/>
        <rFont val="Arial Narrow"/>
        <family val="2"/>
      </rPr>
      <t>10 Outra da CEDEAO</t>
    </r>
  </si>
  <si>
    <r>
      <rPr>
        <sz val="9"/>
        <rFont val="Arial Narrow"/>
        <family val="2"/>
      </rPr>
      <t>11=Naturalizado</t>
    </r>
  </si>
  <si>
    <r>
      <rPr>
        <sz val="9"/>
        <rFont val="Arial Narrow"/>
        <family val="2"/>
      </rPr>
      <t>08 Mali</t>
    </r>
  </si>
  <si>
    <r>
      <rPr>
        <sz val="9"/>
        <rFont val="Arial Narrow"/>
        <family val="2"/>
      </rPr>
      <t>10 Divórcio</t>
    </r>
  </si>
  <si>
    <r>
      <rPr>
        <sz val="9"/>
        <rFont val="Arial Narrow"/>
        <family val="2"/>
      </rPr>
      <t>4 Construção civil</t>
    </r>
  </si>
  <si>
    <r>
      <rPr>
        <sz val="9"/>
        <rFont val="Arial Narrow"/>
        <family val="2"/>
      </rPr>
      <t>6 Patrão</t>
    </r>
  </si>
  <si>
    <r>
      <rPr>
        <sz val="9"/>
        <rFont val="Arial Narrow"/>
        <family val="2"/>
      </rPr>
      <t>6 Transporte</t>
    </r>
  </si>
  <si>
    <r>
      <rPr>
        <sz val="9"/>
        <rFont val="Arial Narrow"/>
        <family val="2"/>
      </rPr>
      <t>6 Patrão</t>
    </r>
  </si>
  <si>
    <r>
      <rPr>
        <sz val="9"/>
        <rFont val="Arial Narrow"/>
        <family val="2"/>
      </rPr>
      <t>PESSOAS SEM LAÇO DE PARENTESCO COM O CAF</t>
    </r>
  </si>
  <si>
    <r>
      <rPr>
        <sz val="9"/>
        <rFont val="Arial Narrow"/>
        <family val="2"/>
      </rPr>
      <t>11 Outra em África</t>
    </r>
  </si>
  <si>
    <r>
      <rPr>
        <sz val="9"/>
        <rFont val="Arial Narrow"/>
        <family val="2"/>
      </rPr>
      <t>09 Níger</t>
    </r>
  </si>
  <si>
    <r>
      <rPr>
        <sz val="9"/>
        <rFont val="Arial Narrow"/>
        <family val="2"/>
      </rPr>
      <t>11 Perda do(a) cônjuge</t>
    </r>
  </si>
  <si>
    <r>
      <rPr>
        <sz val="9"/>
        <rFont val="Arial Narrow"/>
        <family val="2"/>
      </rPr>
      <t>5 Comércio</t>
    </r>
  </si>
  <si>
    <r>
      <rPr>
        <sz val="9"/>
        <rFont val="Arial Narrow"/>
        <family val="2"/>
      </rPr>
      <t>7 Trabalhador por conta própria</t>
    </r>
  </si>
  <si>
    <r>
      <rPr>
        <sz val="9"/>
        <rFont val="Arial Narrow"/>
        <family val="2"/>
      </rPr>
      <t>5 Empresa associativa</t>
    </r>
  </si>
  <si>
    <r>
      <rPr>
        <sz val="9"/>
        <rFont val="Arial Narrow"/>
        <family val="2"/>
      </rPr>
      <t>7 Restauração, hotelaria</t>
    </r>
  </si>
  <si>
    <r>
      <rPr>
        <sz val="9"/>
        <rFont val="Arial Narrow"/>
        <family val="2"/>
      </rPr>
      <t>7 Trabalhador por conta própria</t>
    </r>
  </si>
  <si>
    <r>
      <rPr>
        <sz val="9"/>
        <rFont val="Arial Narrow"/>
        <family val="2"/>
      </rPr>
      <t>5 Empresa associativa</t>
    </r>
  </si>
  <si>
    <r>
      <rPr>
        <sz val="9"/>
        <rFont val="Arial Narrow"/>
        <family val="2"/>
      </rPr>
      <t>09 Pessoa não aparentada com o CAF/cônjuge</t>
    </r>
  </si>
  <si>
    <r>
      <rPr>
        <sz val="9"/>
        <rFont val="Arial Narrow"/>
        <family val="2"/>
      </rPr>
      <t>12 Outro país não africano</t>
    </r>
  </si>
  <si>
    <r>
      <rPr>
        <sz val="9"/>
        <rFont val="Arial Narrow"/>
        <family val="2"/>
      </rPr>
      <t>10 Senegal</t>
    </r>
  </si>
  <si>
    <r>
      <rPr>
        <sz val="9"/>
        <rFont val="Arial Narrow"/>
        <family val="2"/>
      </rPr>
      <t>12 Doença de um membro do agregado familiar</t>
    </r>
  </si>
  <si>
    <r>
      <rPr>
        <sz val="9"/>
        <rFont val="Arial Narrow"/>
        <family val="2"/>
      </rPr>
      <t>6 Transporte</t>
    </r>
  </si>
  <si>
    <r>
      <rPr>
        <sz val="9"/>
        <rFont val="Arial Narrow"/>
        <family val="2"/>
      </rPr>
      <t>8 Outra (ajuda à família, aprendiz)</t>
    </r>
  </si>
  <si>
    <r>
      <rPr>
        <sz val="9"/>
        <rFont val="Arial Narrow"/>
        <family val="2"/>
      </rPr>
      <t>8 Outra (ajuda à família, aprendiz)</t>
    </r>
  </si>
  <si>
    <r>
      <rPr>
        <sz val="9"/>
        <rFont val="Arial Narrow"/>
        <family val="2"/>
      </rPr>
      <t xml:space="preserve"> (Relativamente à data do inquérito)
</t>
    </r>
  </si>
  <si>
    <r>
      <rPr>
        <sz val="9"/>
        <rFont val="Arial Narrow"/>
        <family val="2"/>
      </rPr>
      <t>11 Togo</t>
    </r>
  </si>
  <si>
    <r>
      <rPr>
        <sz val="9"/>
        <rFont val="Arial Narrow"/>
        <family val="2"/>
      </rPr>
      <t>7 Restauração, hotelaria</t>
    </r>
  </si>
  <si>
    <r>
      <rPr>
        <sz val="9"/>
        <rFont val="Arial Narrow"/>
        <family val="2"/>
      </rPr>
      <t>9 Não sabe (NS)</t>
    </r>
  </si>
  <si>
    <r>
      <rPr>
        <sz val="9"/>
        <rFont val="Arial Narrow"/>
        <family val="2"/>
      </rPr>
      <t>9 Serviços</t>
    </r>
  </si>
  <si>
    <r>
      <rPr>
        <sz val="9"/>
        <rFont val="Arial Narrow"/>
        <family val="2"/>
      </rPr>
      <t>9 Não sabe (NS)</t>
    </r>
  </si>
  <si>
    <r>
      <rPr>
        <sz val="9"/>
        <rFont val="Arial Narrow"/>
        <family val="2"/>
      </rPr>
      <t>12 Nigéria</t>
    </r>
  </si>
  <si>
    <r>
      <rPr>
        <sz val="9"/>
        <rFont val="Arial Narrow"/>
        <family val="2"/>
      </rPr>
      <t>14 Conflitos armados</t>
    </r>
  </si>
  <si>
    <r>
      <rPr>
        <sz val="9"/>
        <rFont val="Arial Narrow"/>
        <family val="2"/>
      </rPr>
      <t>8 Artes e espetáculos</t>
    </r>
  </si>
  <si>
    <r>
      <rPr>
        <sz val="9"/>
        <rFont val="Arial Narrow"/>
        <family val="2"/>
      </rPr>
      <t>10 Não sabe (NS)</t>
    </r>
  </si>
  <si>
    <r>
      <rPr>
        <b/>
        <sz val="9"/>
        <rFont val="Arial Narrow"/>
        <family val="2"/>
      </rPr>
      <t>CASO HAJA MAIS DE 15 MEMBROS, UTILIZAR OUTRO QUESTIONÁRIO</t>
    </r>
  </si>
  <si>
    <r>
      <rPr>
        <sz val="9"/>
        <rFont val="Arial Narrow"/>
        <family val="2"/>
      </rPr>
      <t>13 Outra da CEDEAO</t>
    </r>
  </si>
  <si>
    <r>
      <rPr>
        <sz val="9"/>
        <rFont val="Arial Narrow"/>
        <family val="2"/>
      </rPr>
      <t>15 Instabilidade política/económica</t>
    </r>
  </si>
  <si>
    <r>
      <rPr>
        <sz val="9"/>
        <rFont val="Arial Narrow"/>
        <family val="2"/>
      </rPr>
      <t>9 Serviços</t>
    </r>
  </si>
  <si>
    <r>
      <rPr>
        <sz val="9"/>
        <rFont val="Arial Narrow"/>
        <family val="2"/>
      </rPr>
      <t>Não sabe (NS)</t>
    </r>
  </si>
  <si>
    <r>
      <rPr>
        <sz val="9"/>
        <rFont val="Arial Narrow"/>
        <family val="2"/>
      </rPr>
      <t>14 Outra em África</t>
    </r>
  </si>
  <si>
    <r>
      <rPr>
        <sz val="9"/>
        <rFont val="Arial Narrow"/>
        <family val="2"/>
      </rPr>
      <t>16 Desastres naturais</t>
    </r>
  </si>
  <si>
    <r>
      <rPr>
        <sz val="9"/>
        <rFont val="Arial Narrow"/>
        <family val="2"/>
      </rPr>
      <t>10 Não sabe (NS)</t>
    </r>
  </si>
  <si>
    <r>
      <rPr>
        <sz val="9"/>
        <rFont val="Arial Narrow"/>
        <family val="2"/>
      </rPr>
      <t>15 Outro país não africano</t>
    </r>
  </si>
  <si>
    <r>
      <rPr>
        <sz val="9"/>
        <rFont val="Arial Narrow"/>
        <family val="2"/>
      </rPr>
      <t>17 Outra (especificar)</t>
    </r>
  </si>
  <si>
    <r>
      <rPr>
        <b/>
        <sz val="9"/>
        <rFont val="Arial Narrow"/>
        <family val="2"/>
      </rPr>
      <t>NOMES E APELIDOS</t>
    </r>
  </si>
  <si>
    <r>
      <rPr>
        <b/>
        <sz val="9"/>
        <rFont val="Arial Narrow"/>
        <family val="2"/>
      </rPr>
      <t>CÓDIGO</t>
    </r>
  </si>
  <si>
    <r>
      <rPr>
        <b/>
        <sz val="9"/>
        <rFont val="Arial Narrow"/>
        <family val="2"/>
      </rPr>
      <t>CÓDIGO</t>
    </r>
  </si>
  <si>
    <r>
      <rPr>
        <b/>
        <sz val="9"/>
        <rFont val="Arial Narrow"/>
        <family val="2"/>
      </rPr>
      <t>DIA</t>
    </r>
  </si>
  <si>
    <r>
      <rPr>
        <b/>
        <sz val="9"/>
        <rFont val="Arial Narrow"/>
        <family val="2"/>
      </rPr>
      <t>MÊS</t>
    </r>
  </si>
  <si>
    <r>
      <rPr>
        <b/>
        <sz val="9"/>
        <rFont val="Arial Narrow"/>
        <family val="2"/>
      </rPr>
      <t>ANO</t>
    </r>
  </si>
  <si>
    <r>
      <rPr>
        <b/>
        <sz val="9"/>
        <rFont val="Arial Narrow"/>
        <family val="2"/>
      </rPr>
      <t>ANOS</t>
    </r>
  </si>
  <si>
    <r>
      <rPr>
        <b/>
        <sz val="9"/>
        <rFont val="Arial Narrow"/>
        <family val="2"/>
      </rPr>
      <t>MÊS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</si>
  <si>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</si>
  <si>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</si>
  <si>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</si>
  <si>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</si>
  <si>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ID</t>
    </r>
  </si>
  <si>
    <r>
      <rPr>
        <b/>
        <sz val="9"/>
        <rFont val="Arial Narrow"/>
        <family val="2"/>
      </rPr>
      <t>ID</t>
    </r>
  </si>
  <si>
    <r>
      <rPr>
        <b/>
        <sz val="9"/>
        <rFont val="Arial Narrow"/>
        <family val="2"/>
      </rPr>
      <t>ID</t>
    </r>
  </si>
  <si>
    <r>
      <rPr>
        <b/>
        <sz val="9"/>
        <rFont val="Arial Narrow"/>
        <family val="2"/>
      </rPr>
      <t>ID</t>
    </r>
  </si>
  <si>
    <r>
      <rPr>
        <b/>
        <sz val="9"/>
        <rFont val="Arial Narrow"/>
        <family val="2"/>
      </rPr>
      <t>ANOS</t>
    </r>
  </si>
  <si>
    <r>
      <rPr>
        <b/>
        <sz val="9"/>
        <rFont val="Arial Narrow"/>
        <family val="2"/>
      </rPr>
      <t>CÓDIGO</t>
    </r>
  </si>
  <si>
    <r>
      <rPr>
        <b/>
        <sz val="9"/>
        <rFont val="Arial"/>
        <family val="2"/>
      </rPr>
      <t>CÓDIGO</t>
    </r>
  </si>
  <si>
    <r>
      <rPr>
        <b/>
        <sz val="9"/>
        <rFont val="Arial"/>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</si>
  <si>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</si>
  <si>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</si>
  <si>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</si>
  <si>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</si>
  <si>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</si>
  <si>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</si>
  <si>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NÚMERO</t>
    </r>
  </si>
  <si>
    <r>
      <rPr>
        <b/>
        <sz val="9"/>
        <rFont val="Arial Narrow"/>
        <family val="2"/>
      </rPr>
      <t>CÓDIGO</t>
    </r>
  </si>
  <si>
    <r>
      <rPr>
        <b/>
        <sz val="9"/>
        <rFont val="Arial Narrow"/>
        <family val="2"/>
      </rPr>
      <t xml:space="preserve">CÓDIGO </t>
    </r>
  </si>
  <si>
    <r>
      <rPr>
        <b/>
        <sz val="9"/>
        <rFont val="Arial Narrow"/>
        <family val="2"/>
      </rPr>
      <t>CÓDIGO ID:</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</si>
  <si>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</si>
  <si>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</si>
  <si>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</si>
  <si>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CÓDIGO</t>
    </r>
  </si>
  <si>
    <r>
      <rPr>
        <b/>
        <sz val="9"/>
        <rFont val="Arial Narrow"/>
        <family val="2"/>
      </rPr>
      <t>CÓDIGO</t>
    </r>
  </si>
  <si>
    <r>
      <rPr>
        <b/>
        <sz val="9"/>
        <rFont val="Arial Narrow"/>
        <family val="2"/>
      </rPr>
      <t xml:space="preserve">CÓDIGO </t>
    </r>
  </si>
  <si>
    <r>
      <rPr>
        <b/>
        <sz val="9"/>
        <rFont val="Arial Narrow"/>
        <family val="2"/>
      </rPr>
      <t>CÓDIGO ID:</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</si>
  <si>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</si>
  <si>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</si>
  <si>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</si>
  <si>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</si>
  <si>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</si>
  <si>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</si>
  <si>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</si>
  <si>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10"/>
        <rFont val="Arial Narrow"/>
        <family val="2"/>
      </rPr>
      <t>SECÇÃO 2: EDUCAÇÃO (INDIVÍDUOS COM IDADE IGUAL OU SUPERIOR A 3 ANOS)</t>
    </r>
  </si>
  <si>
    <r>
      <rPr>
        <b/>
        <sz val="10"/>
        <rFont val="Arial Narrow"/>
        <family val="2"/>
      </rPr>
      <t>SECÇÃO 2: EDUCAÇÃO (INDIVÍDUOS COM IDADE IGUAL OU SUPERIOR A 3 ANOS)</t>
    </r>
  </si>
  <si>
    <r>
      <rPr>
        <b/>
        <sz val="10"/>
        <rFont val="Arial Narrow"/>
        <family val="2"/>
      </rPr>
      <t>SECÇÃO 2: EDUCAÇÃO (INDIVÍDUOS COM IDADE IGUAL OU SUPERIOR A 3 ANOS)</t>
    </r>
  </si>
  <si>
    <r>
      <rPr>
        <b/>
        <sz val="10"/>
        <rFont val="Arial Narrow"/>
        <family val="2"/>
      </rPr>
      <t>SECÇÃO 2: EDUCAÇÃO (INDIVÍDUOS COM IDADE IGUAL OU SUPERIOR A 3 ANOS)</t>
    </r>
  </si>
  <si>
    <r>
      <rPr>
        <b/>
        <sz val="9"/>
        <rFont val="Arial Narrow"/>
        <family val="2"/>
      </rPr>
      <t>CÓDIGO ID:</t>
    </r>
  </si>
  <si>
    <r>
      <rPr>
        <b/>
        <sz val="9"/>
        <rFont val="Arial Narrow"/>
        <family val="2"/>
      </rPr>
      <t>CÓDIGO ID:</t>
    </r>
  </si>
  <si>
    <r>
      <rPr>
        <b/>
        <sz val="9"/>
        <rFont val="Arial Narrow"/>
        <family val="2"/>
      </rPr>
      <t>CÓDIGO ID:</t>
    </r>
  </si>
  <si>
    <r>
      <rPr>
        <sz val="9"/>
        <rFont val="Arial Narrow"/>
        <family val="2"/>
      </rPr>
      <t>[NOME] seguiu ou segue atualmente estudos numa escola formal?</t>
    </r>
  </si>
  <si>
    <r>
      <rPr>
        <sz val="9"/>
        <rFont val="Arial Narrow"/>
        <family val="2"/>
      </rPr>
      <t>Qual a razão principal para [NOME] não ter seguido estudos numa escola formal?</t>
    </r>
  </si>
  <si>
    <r>
      <rPr>
        <sz val="9"/>
        <rFont val="Arial Narrow"/>
        <family val="2"/>
      </rPr>
      <t>Por que razão [NOME] abandonou a escola durante o ano letivo?</t>
    </r>
  </si>
  <si>
    <r>
      <rPr>
        <sz val="9"/>
        <rFont val="Arial Narrow"/>
        <family val="2"/>
      </rPr>
      <t>Qual a razão principal para [NOME] não ter andado na escola em 2016/17?</t>
    </r>
  </si>
  <si>
    <r>
      <rPr>
        <sz val="9"/>
        <rFont val="Arial Narrow"/>
        <family val="2"/>
      </rPr>
      <t>Qual é a área de estudos de [NOME]?</t>
    </r>
  </si>
  <si>
    <r>
      <rPr>
        <sz val="9"/>
        <rFont val="Arial Narrow"/>
        <family val="2"/>
      </rPr>
      <t>Qual é o montante das demais despesas escolares (curso de apoio ou reciclagem, etc.)?</t>
    </r>
  </si>
  <si>
    <r>
      <rPr>
        <sz val="9"/>
        <rFont val="Arial Narrow"/>
        <family val="2"/>
      </rPr>
      <t>Qual é o montante da bolsa/subsídio que [NOME] recebeu nos últimos 12 meses?</t>
    </r>
  </si>
  <si>
    <r>
      <rPr>
        <sz val="9"/>
        <rFont val="Arial Narrow"/>
        <family val="2"/>
      </rPr>
      <t>Qual era a área de estudos de [NOME]?</t>
    </r>
  </si>
  <si>
    <r>
      <rPr>
        <sz val="9"/>
        <rFont val="Arial Narrow"/>
        <family val="2"/>
      </rPr>
      <t xml:space="preserve">Qual foi a última classe frequentada por [NOME] no nível declarado? 
</t>
    </r>
  </si>
  <si>
    <r>
      <rPr>
        <sz val="9"/>
        <rFont val="Arial Narrow"/>
        <family val="2"/>
      </rPr>
      <t xml:space="preserve">01 Demasiado jovem </t>
    </r>
  </si>
  <si>
    <r>
      <rPr>
        <sz val="9"/>
        <rFont val="Arial Narrow"/>
        <family val="2"/>
      </rPr>
      <t xml:space="preserve">02 Inexistência de escola, escola demasiado distante 
</t>
    </r>
  </si>
  <si>
    <r>
      <rPr>
        <sz val="9"/>
        <rFont val="Arial Narrow"/>
        <family val="2"/>
      </rPr>
      <t xml:space="preserve">01 Demasiado jovem </t>
    </r>
  </si>
  <si>
    <r>
      <rPr>
        <sz val="9"/>
        <rFont val="Arial Narrow"/>
        <family val="2"/>
      </rPr>
      <t>03 Recusa da família</t>
    </r>
  </si>
  <si>
    <r>
      <rPr>
        <sz val="9"/>
        <rFont val="Arial Narrow"/>
        <family val="2"/>
      </rPr>
      <t xml:space="preserve">02 Inexistência de escola, escola demasiado distante
</t>
    </r>
  </si>
  <si>
    <r>
      <rPr>
        <sz val="9"/>
        <rFont val="Arial Narrow"/>
        <family val="2"/>
      </rPr>
      <t>04 Preferência por um emprego</t>
    </r>
  </si>
  <si>
    <r>
      <rPr>
        <sz val="9"/>
        <rFont val="Arial Narrow"/>
        <family val="2"/>
      </rPr>
      <t>00 Nenhum</t>
    </r>
  </si>
  <si>
    <r>
      <rPr>
        <sz val="9"/>
        <rFont val="Arial Narrow"/>
        <family val="2"/>
      </rPr>
      <t>1 Governo</t>
    </r>
  </si>
  <si>
    <r>
      <rPr>
        <sz val="9"/>
        <rFont val="Arial Narrow"/>
        <family val="2"/>
      </rPr>
      <t>05 Lavoura/pastorícia</t>
    </r>
  </si>
  <si>
    <r>
      <rPr>
        <b/>
        <i/>
        <sz val="9"/>
        <rFont val="Arial Narrow"/>
        <family val="2"/>
      </rPr>
      <t xml:space="preserve">Inscrever 1 para SIM ou 2 para NÃO </t>
    </r>
  </si>
  <si>
    <r>
      <rPr>
        <sz val="9"/>
        <rFont val="Arial Narrow"/>
        <family val="2"/>
      </rPr>
      <t xml:space="preserve"> 2 Gestão religiosa privada</t>
    </r>
  </si>
  <si>
    <r>
      <rPr>
        <sz val="9"/>
        <rFont val="Arial Narrow"/>
        <family val="2"/>
      </rPr>
      <t>nas casas correspondentes</t>
    </r>
  </si>
  <si>
    <r>
      <rPr>
        <sz val="9"/>
        <rFont val="Arial Narrow"/>
        <family val="2"/>
      </rPr>
      <t>nas casas correspondentes</t>
    </r>
  </si>
  <si>
    <r>
      <rPr>
        <sz val="9"/>
        <rFont val="Arial Narrow"/>
        <family val="2"/>
      </rPr>
      <t>04 Preferência por um emprego</t>
    </r>
  </si>
  <si>
    <r>
      <rPr>
        <sz val="9"/>
        <rFont val="Arial Narrow"/>
        <family val="2"/>
      </rPr>
      <t>2 Gestão religiosa privada</t>
    </r>
  </si>
  <si>
    <r>
      <rPr>
        <sz val="9"/>
        <rFont val="Arial Narrow"/>
        <family val="2"/>
      </rPr>
      <t>2 Casou-se</t>
    </r>
  </si>
  <si>
    <r>
      <rPr>
        <sz val="9"/>
        <rFont val="Arial Narrow"/>
        <family val="2"/>
      </rPr>
      <t>06 Serviço doméstico</t>
    </r>
  </si>
  <si>
    <r>
      <rPr>
        <b/>
        <i/>
        <sz val="9"/>
        <rFont val="Arial Narrow"/>
        <family val="2"/>
      </rPr>
      <t xml:space="preserve"> nas casas correspondentes</t>
    </r>
  </si>
  <si>
    <r>
      <rPr>
        <sz val="9"/>
        <rFont val="Arial Narrow"/>
        <family val="2"/>
      </rPr>
      <t>1. 1.º ano</t>
    </r>
  </si>
  <si>
    <r>
      <rPr>
        <sz val="9"/>
        <rFont val="Arial Narrow"/>
        <family val="2"/>
      </rPr>
      <t>A</t>
    </r>
  </si>
  <si>
    <r>
      <rPr>
        <sz val="9"/>
        <rFont val="Arial Narrow"/>
        <family val="2"/>
      </rPr>
      <t>B</t>
    </r>
  </si>
  <si>
    <r>
      <rPr>
        <sz val="9"/>
        <rFont val="Arial Narrow"/>
        <family val="2"/>
      </rPr>
      <t>A</t>
    </r>
  </si>
  <si>
    <r>
      <rPr>
        <sz val="9"/>
        <rFont val="Arial Narrow"/>
        <family val="2"/>
      </rPr>
      <t>05 Lavoura/pastorícia</t>
    </r>
  </si>
  <si>
    <r>
      <rPr>
        <sz val="9"/>
        <rFont val="Arial Narrow"/>
        <family val="2"/>
      </rPr>
      <t>3 É rapariga</t>
    </r>
  </si>
  <si>
    <r>
      <rPr>
        <sz val="9"/>
        <rFont val="Arial Narrow"/>
        <family val="2"/>
      </rPr>
      <t>07 Pretende casar-se</t>
    </r>
  </si>
  <si>
    <r>
      <rPr>
        <sz val="9"/>
        <rFont val="Arial Narrow"/>
        <family val="2"/>
      </rPr>
      <t>1 Muito satisfeito</t>
    </r>
  </si>
  <si>
    <r>
      <rPr>
        <sz val="9"/>
        <rFont val="Arial Narrow"/>
        <family val="2"/>
      </rPr>
      <t xml:space="preserve"> 4 Gestão internacional privada</t>
    </r>
  </si>
  <si>
    <r>
      <rPr>
        <sz val="9"/>
        <rFont val="Arial Narrow"/>
        <family val="2"/>
      </rPr>
      <t>2. 2.º ano</t>
    </r>
  </si>
  <si>
    <r>
      <rPr>
        <sz val="9"/>
        <rFont val="Arial Narrow"/>
        <family val="2"/>
      </rPr>
      <t>06 Serviço doméstico</t>
    </r>
  </si>
  <si>
    <r>
      <rPr>
        <sz val="9"/>
        <rFont val="Arial Narrow"/>
        <family val="2"/>
      </rPr>
      <t>1 Sim</t>
    </r>
  </si>
  <si>
    <r>
      <rPr>
        <sz val="9"/>
        <rFont val="Arial Narrow"/>
        <family val="2"/>
      </rPr>
      <t>4 Gravidez</t>
    </r>
  </si>
  <si>
    <r>
      <rPr>
        <sz val="9"/>
        <rFont val="Arial Narrow"/>
        <family val="2"/>
      </rPr>
      <t>08 É rapariga</t>
    </r>
  </si>
  <si>
    <r>
      <rPr>
        <sz val="9"/>
        <rFont val="Arial Narrow"/>
        <family val="2"/>
      </rPr>
      <t>1. 1.º ano</t>
    </r>
  </si>
  <si>
    <r>
      <rPr>
        <sz val="9"/>
        <rFont val="Arial Narrow"/>
        <family val="2"/>
      </rPr>
      <t xml:space="preserve">2 Satisfeito </t>
    </r>
  </si>
  <si>
    <r>
      <rPr>
        <sz val="9"/>
        <rFont val="Arial Narrow"/>
        <family val="2"/>
      </rPr>
      <t>A</t>
    </r>
  </si>
  <si>
    <r>
      <rPr>
        <sz val="9"/>
        <rFont val="Arial Narrow"/>
        <family val="2"/>
      </rPr>
      <t>B</t>
    </r>
  </si>
  <si>
    <r>
      <rPr>
        <sz val="9"/>
        <rFont val="Arial Narrow"/>
        <family val="2"/>
      </rPr>
      <t>C</t>
    </r>
  </si>
  <si>
    <r>
      <rPr>
        <sz val="9"/>
        <rFont val="Arial Narrow"/>
        <family val="2"/>
      </rPr>
      <t>D</t>
    </r>
  </si>
  <si>
    <r>
      <rPr>
        <sz val="9"/>
        <rFont val="Arial Narrow"/>
        <family val="2"/>
      </rPr>
      <t>E</t>
    </r>
  </si>
  <si>
    <r>
      <rPr>
        <sz val="9"/>
        <rFont val="Arial Narrow"/>
        <family val="2"/>
      </rPr>
      <t>F</t>
    </r>
  </si>
  <si>
    <r>
      <rPr>
        <sz val="9"/>
        <rFont val="Arial Narrow"/>
        <family val="2"/>
      </rPr>
      <t>G</t>
    </r>
  </si>
  <si>
    <r>
      <rPr>
        <sz val="9"/>
        <rFont val="Arial Narrow"/>
        <family val="2"/>
      </rPr>
      <t>H</t>
    </r>
  </si>
  <si>
    <r>
      <rPr>
        <sz val="9"/>
        <rFont val="Arial Narrow"/>
        <family val="2"/>
      </rPr>
      <t>I</t>
    </r>
  </si>
  <si>
    <r>
      <rPr>
        <sz val="9"/>
        <rFont val="Arial Narrow"/>
        <family val="2"/>
      </rPr>
      <t xml:space="preserve"> 5 A Comunidade</t>
    </r>
  </si>
  <si>
    <r>
      <rPr>
        <sz val="9"/>
        <rFont val="Arial Narrow"/>
        <family val="2"/>
      </rPr>
      <t>3. 3.º ano</t>
    </r>
  </si>
  <si>
    <r>
      <rPr>
        <sz val="9"/>
        <rFont val="Arial Narrow"/>
        <family val="2"/>
      </rPr>
      <t>09 Gravidez</t>
    </r>
  </si>
  <si>
    <r>
      <rPr>
        <sz val="9"/>
        <rFont val="Arial Narrow"/>
        <family val="2"/>
      </rPr>
      <t>2. 2.º ano</t>
    </r>
  </si>
  <si>
    <r>
      <rPr>
        <sz val="9"/>
        <rFont val="Arial Narrow"/>
        <family val="2"/>
      </rPr>
      <t>3 Pouco satisfeito</t>
    </r>
  </si>
  <si>
    <r>
      <rPr>
        <sz val="9"/>
        <rFont val="Arial Narrow"/>
        <family val="2"/>
      </rPr>
      <t xml:space="preserve">Insuficiência de manuais/materiais </t>
    </r>
  </si>
  <si>
    <r>
      <rPr>
        <sz val="9"/>
        <rFont val="Arial Narrow"/>
        <family val="2"/>
      </rPr>
      <t>Insuficiência de mesas, bancos e equipamentos</t>
    </r>
  </si>
  <si>
    <r>
      <rPr>
        <sz val="9"/>
        <rFont val="Arial Narrow"/>
        <family val="2"/>
      </rPr>
      <t xml:space="preserve"> Absentismo dos professores/greve</t>
    </r>
  </si>
  <si>
    <r>
      <rPr>
        <sz val="9"/>
        <rFont val="Arial Narrow"/>
        <family val="2"/>
      </rPr>
      <t>Ensino pouco satisfatório</t>
    </r>
  </si>
  <si>
    <r>
      <rPr>
        <sz val="9"/>
        <rFont val="Arial Narrow"/>
        <family val="2"/>
      </rPr>
      <t>Insuficiência de professores</t>
    </r>
  </si>
  <si>
    <r>
      <rPr>
        <sz val="9"/>
        <rFont val="Arial Narrow"/>
        <family val="2"/>
      </rPr>
      <t>Falta de instalações sanitárias</t>
    </r>
  </si>
  <si>
    <r>
      <rPr>
        <sz val="9"/>
        <rFont val="Arial Narrow"/>
        <family val="2"/>
      </rPr>
      <t>Frequência das contribuições</t>
    </r>
  </si>
  <si>
    <r>
      <rPr>
        <sz val="9"/>
        <rFont val="Arial Narrow"/>
        <family val="2"/>
      </rPr>
      <t xml:space="preserve">Sala de aula em mau estado </t>
    </r>
  </si>
  <si>
    <r>
      <rPr>
        <sz val="9"/>
        <rFont val="Arial Narrow"/>
        <family val="2"/>
      </rPr>
      <t>4. 4.º ano</t>
    </r>
  </si>
  <si>
    <r>
      <rPr>
        <sz val="9"/>
        <rFont val="Arial Narrow"/>
        <family val="2"/>
      </rPr>
      <t>05 ETP (Ensino Técnico)</t>
    </r>
  </si>
  <si>
    <r>
      <rPr>
        <sz val="9"/>
        <rFont val="Arial Narrow"/>
        <family val="2"/>
      </rPr>
      <t>8 Propinas elevadas</t>
    </r>
  </si>
  <si>
    <r>
      <rPr>
        <sz val="9"/>
        <rFont val="Arial Narrow"/>
        <family val="2"/>
      </rPr>
      <t>1 Sim</t>
    </r>
  </si>
  <si>
    <r>
      <rPr>
        <sz val="9"/>
        <rFont val="Arial Narrow"/>
        <family val="2"/>
      </rPr>
      <t>6 Outra (especificar)</t>
    </r>
  </si>
  <si>
    <r>
      <rPr>
        <sz val="9"/>
        <rFont val="Arial Narrow"/>
        <family val="2"/>
      </rPr>
      <t>6 Escola demasiado distante</t>
    </r>
  </si>
  <si>
    <r>
      <rPr>
        <sz val="9"/>
        <rFont val="Arial Narrow"/>
        <family val="2"/>
      </rPr>
      <t>10 Propinas elevadas</t>
    </r>
  </si>
  <si>
    <r>
      <rPr>
        <sz val="9"/>
        <rFont val="Arial Narrow"/>
        <family val="2"/>
      </rPr>
      <t>3. 3.º ano</t>
    </r>
  </si>
  <si>
    <r>
      <rPr>
        <sz val="9"/>
        <rFont val="Arial Narrow"/>
        <family val="2"/>
      </rPr>
      <t>4 Nada satisfeito</t>
    </r>
  </si>
  <si>
    <r>
      <rPr>
        <sz val="9"/>
        <rFont val="Arial Narrow"/>
        <family val="2"/>
      </rPr>
      <t>5. 5.º ano</t>
    </r>
  </si>
  <si>
    <r>
      <rPr>
        <sz val="9"/>
        <rFont val="Arial Narrow"/>
        <family val="2"/>
      </rPr>
      <t>2 Não</t>
    </r>
  </si>
  <si>
    <r>
      <rPr>
        <sz val="9"/>
        <rFont val="Arial Narrow"/>
        <family val="2"/>
      </rPr>
      <t>7 Falta de meios financeiros</t>
    </r>
  </si>
  <si>
    <r>
      <rPr>
        <sz val="9"/>
        <rFont val="Arial Narrow"/>
        <family val="2"/>
      </rPr>
      <t>11 Falta de meios financeiros</t>
    </r>
  </si>
  <si>
    <r>
      <rPr>
        <sz val="9"/>
        <rFont val="Arial Narrow"/>
        <family val="2"/>
      </rPr>
      <t>4. 4.º ano</t>
    </r>
  </si>
  <si>
    <r>
      <rPr>
        <sz val="9"/>
        <rFont val="Arial Narrow"/>
        <family val="2"/>
      </rPr>
      <t>6. 6.º ano</t>
    </r>
  </si>
  <si>
    <r>
      <rPr>
        <sz val="9"/>
        <rFont val="Arial Narrow"/>
        <family val="2"/>
      </rPr>
      <t>07 Licenciado</t>
    </r>
  </si>
  <si>
    <r>
      <rPr>
        <sz val="9"/>
        <rFont val="Arial Narrow"/>
        <family val="2"/>
      </rPr>
      <t xml:space="preserve">2 Não </t>
    </r>
  </si>
  <si>
    <r>
      <rPr>
        <sz val="9"/>
        <rFont val="Arial Narrow"/>
        <family val="2"/>
      </rPr>
      <t>10 Estudos inadequados</t>
    </r>
  </si>
  <si>
    <r>
      <rPr>
        <sz val="9"/>
        <rFont val="Arial Narrow"/>
        <family val="2"/>
      </rPr>
      <t>2 Não</t>
    </r>
  </si>
  <si>
    <r>
      <rPr>
        <sz val="9"/>
        <rFont val="Arial Narrow"/>
        <family val="2"/>
      </rPr>
      <t>12 Estudos inadequados</t>
    </r>
  </si>
  <si>
    <r>
      <rPr>
        <sz val="9"/>
        <rFont val="Arial Narrow"/>
        <family val="2"/>
      </rPr>
      <t>5. 5.º ano</t>
    </r>
  </si>
  <si>
    <r>
      <rPr>
        <sz val="9"/>
        <rFont val="Arial Narrow"/>
        <family val="2"/>
      </rPr>
      <t>7. 7.º ano</t>
    </r>
  </si>
  <si>
    <r>
      <rPr>
        <sz val="9"/>
        <rFont val="Arial Narrow"/>
        <family val="2"/>
      </rPr>
      <t>11 Estudos pouco úteis</t>
    </r>
  </si>
  <si>
    <r>
      <rPr>
        <sz val="9"/>
        <rFont val="Arial Narrow"/>
        <family val="2"/>
      </rPr>
      <t>8 Serviço doméstico</t>
    </r>
  </si>
  <si>
    <r>
      <rPr>
        <sz val="9"/>
        <rFont val="Arial Narrow"/>
        <family val="2"/>
      </rPr>
      <t>13 Estudos pouco úteis</t>
    </r>
  </si>
  <si>
    <r>
      <rPr>
        <sz val="9"/>
        <rFont val="Arial Narrow"/>
        <family val="2"/>
      </rPr>
      <t>6. 6.º ano</t>
    </r>
  </si>
  <si>
    <r>
      <rPr>
        <sz val="9"/>
        <rFont val="Arial Narrow"/>
        <family val="2"/>
      </rPr>
      <t>12 Doença/enfermidade</t>
    </r>
  </si>
  <si>
    <r>
      <rPr>
        <sz val="9"/>
        <rFont val="Arial Narrow"/>
        <family val="2"/>
      </rPr>
      <t>9 Trabalho agrícola, guarda de rebanhos</t>
    </r>
  </si>
  <si>
    <r>
      <rPr>
        <sz val="9"/>
        <rFont val="Arial Narrow"/>
        <family val="2"/>
      </rPr>
      <t>14 Doença/enfermidade</t>
    </r>
  </si>
  <si>
    <r>
      <rPr>
        <sz val="9"/>
        <rFont val="Arial Narrow"/>
        <family val="2"/>
      </rPr>
      <t>7. 7.º ano</t>
    </r>
  </si>
  <si>
    <r>
      <rPr>
        <sz val="9"/>
        <rFont val="Arial Narrow"/>
        <family val="2"/>
      </rPr>
      <t>13 Insegurança</t>
    </r>
  </si>
  <si>
    <r>
      <rPr>
        <b/>
        <sz val="9"/>
        <rFont val="Arial Narrow"/>
        <family val="2"/>
      </rPr>
      <t>►►Secção 3</t>
    </r>
  </si>
  <si>
    <r>
      <rPr>
        <sz val="9"/>
        <rFont val="Arial Narrow"/>
        <family val="2"/>
      </rPr>
      <t>15 Estudos concluídos</t>
    </r>
  </si>
  <si>
    <r>
      <rPr>
        <sz val="9"/>
        <rFont val="Arial Narrow"/>
        <family val="2"/>
      </rPr>
      <t>14 Outra (especificar)</t>
    </r>
  </si>
  <si>
    <r>
      <rPr>
        <sz val="9"/>
        <rFont val="Arial Narrow"/>
        <family val="2"/>
      </rPr>
      <t>10 Violência, insegurança</t>
    </r>
  </si>
  <si>
    <r>
      <rPr>
        <sz val="9"/>
        <rFont val="Arial Narrow"/>
        <family val="2"/>
      </rPr>
      <t>16 Abandono, insucesso escolar</t>
    </r>
  </si>
  <si>
    <r>
      <rPr>
        <sz val="9"/>
        <rFont val="Arial Narrow"/>
        <family val="2"/>
      </rPr>
      <t>11 Outra (especificar)</t>
    </r>
  </si>
  <si>
    <r>
      <rPr>
        <sz val="9"/>
        <rFont val="Arial Narrow"/>
        <family val="2"/>
      </rPr>
      <t>17 Outra (especificar)</t>
    </r>
  </si>
  <si>
    <r>
      <rPr>
        <b/>
        <sz val="9"/>
        <rFont val="Arial Narrow"/>
        <family val="2"/>
      </rPr>
      <t>CÓDIGO ID:</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</si>
  <si>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</si>
  <si>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</si>
  <si>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</si>
  <si>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</si>
  <si>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ANOS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</si>
  <si>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</si>
  <si>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</si>
  <si>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</si>
  <si>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</si>
  <si>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</si>
  <si>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</si>
  <si>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</si>
  <si>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</si>
  <si>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</si>
  <si>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</si>
  <si>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</si>
  <si>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</si>
  <si>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</si>
  <si>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</si>
  <si>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</si>
  <si>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</si>
  <si>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</si>
  <si>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</si>
  <si>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</si>
  <si>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</si>
  <si>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</si>
  <si>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</si>
  <si>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ANO</t>
    </r>
  </si>
  <si>
    <r>
      <rPr>
        <b/>
        <sz val="9"/>
        <rFont val="Arial Narrow"/>
        <family val="2"/>
      </rPr>
      <t>CÓDIGO</t>
    </r>
  </si>
  <si>
    <t>Qui gère l'école que fréquente [NOM]?</t>
  </si>
  <si>
    <t>1 GOUVERNEMENT</t>
  </si>
  <si>
    <t>2 ORGANISATION RELIGIEUSE</t>
  </si>
  <si>
    <t>3 LE PRIVE</t>
  </si>
  <si>
    <t>4 LA COMMUNAUTE</t>
  </si>
  <si>
    <t>9 AUTRES</t>
  </si>
  <si>
    <r>
      <rPr>
        <b/>
        <sz val="10"/>
        <rFont val="Arial Narrow"/>
        <family val="2"/>
      </rPr>
      <t>SECÇÃO 3: SAÚDE GERAL</t>
    </r>
  </si>
  <si>
    <r>
      <rPr>
        <b/>
        <sz val="10"/>
        <rFont val="Arial Narrow"/>
        <family val="2"/>
      </rPr>
      <t>SECÇÃO 3: SAÚDE GERAL</t>
    </r>
  </si>
  <si>
    <r>
      <rPr>
        <b/>
        <sz val="10"/>
        <rFont val="Arial Narrow"/>
        <family val="2"/>
      </rPr>
      <t>SECÇÃO 3: SAÚDE GERAL</t>
    </r>
  </si>
  <si>
    <r>
      <rPr>
        <b/>
        <sz val="10"/>
        <rFont val="Arial Narrow"/>
        <family val="2"/>
      </rPr>
      <t>SECÇÃO 3: SAÚDE GERAL</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</si>
  <si>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</si>
  <si>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</si>
  <si>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</si>
  <si>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</si>
  <si>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 do respondente</t>
    </r>
  </si>
  <si>
    <r>
      <rPr>
        <sz val="9"/>
        <rFont val="Arial Narrow"/>
        <family val="2"/>
      </rPr>
      <t>Qual foi o principal problema de saúde que [NOME] teve?</t>
    </r>
  </si>
  <si>
    <r>
      <rPr>
        <sz val="9"/>
        <rFont val="Arial Narrow"/>
        <family val="2"/>
      </rPr>
      <t>O problema de saúde impediu [NOME] de exercer as suas atividades quotidianas normais?</t>
    </r>
  </si>
  <si>
    <r>
      <rPr>
        <sz val="9"/>
        <rFont val="Arial Narrow"/>
        <family val="2"/>
      </rPr>
      <t>Durante quanto tempo a doença de [NOME] impediu o exercício das suas atividades quotidianas normais?</t>
    </r>
  </si>
  <si>
    <r>
      <rPr>
        <sz val="9"/>
        <rFont val="Arial Narrow"/>
        <family val="2"/>
      </rPr>
      <t xml:space="preserve"> [NOME] foi examinado numa unidade de saúde (incluindo uma farmácia) ou por um curandeiro tradicional nos últimos 30 dias relativamente a esse problema de saúde?</t>
    </r>
  </si>
  <si>
    <r>
      <rPr>
        <sz val="9"/>
        <rFont val="Arial Narrow"/>
        <family val="2"/>
      </rPr>
      <t>Qual a razão principal para [NOME] não ter sido examinado?</t>
    </r>
  </si>
  <si>
    <r>
      <rPr>
        <sz val="9"/>
        <rFont val="Arial Narrow"/>
        <family val="2"/>
      </rPr>
      <t xml:space="preserve">Onde foi [NOME] examinado pela primeira vez por causa deste episódio de doença?
</t>
    </r>
  </si>
  <si>
    <r>
      <rPr>
        <sz val="9"/>
        <rFont val="Arial Narrow"/>
        <family val="2"/>
      </rPr>
      <t>Quem consultou [NOME] pela primeira vez por causa deste episódio de doença?</t>
    </r>
  </si>
  <si>
    <r>
      <rPr>
        <sz val="9"/>
        <rFont val="Arial Narrow"/>
        <family val="2"/>
      </rPr>
      <t>[NOME] ficou satisfeito com o serviço recebido nesta primeira consulta?</t>
    </r>
  </si>
  <si>
    <r>
      <rPr>
        <sz val="9"/>
        <rFont val="Arial Narrow"/>
        <family val="2"/>
      </rPr>
      <t xml:space="preserve">[NOME] teve problemas após a sua consulta?
</t>
    </r>
  </si>
  <si>
    <r>
      <rPr>
        <sz val="9"/>
        <rFont val="Arial Narrow"/>
        <family val="2"/>
      </rPr>
      <t>Qual foi o montante das despesas com exames médicos e cuidados de saúde de [NOME], excetuando hospitalização, nos últimos 3 meses?</t>
    </r>
  </si>
  <si>
    <r>
      <rPr>
        <sz val="9"/>
        <rFont val="Arial Narrow"/>
        <family val="2"/>
      </rPr>
      <t>Qual foi o montante das despesas com medicamentos, excetuando hospitalização (incluindo medicamentos tradicionais) de [NOME] nos últimos 3 meses?</t>
    </r>
  </si>
  <si>
    <r>
      <rPr>
        <sz val="9"/>
        <rFont val="Arial Narrow"/>
        <family val="2"/>
      </rPr>
      <t>[NOME] incorreu em despesas com dispositivos médicos terapêuticos, como muletas, cadeira de rodas, prótese dentária, óculos graduados, etc. nos últimos 12 meses?</t>
    </r>
  </si>
  <si>
    <r>
      <rPr>
        <sz val="9"/>
        <rFont val="Arial Narrow"/>
        <family val="2"/>
      </rPr>
      <t>Qual foi o montante das despesas com lentes de correção e armação de óculos nos últimos 12 meses?</t>
    </r>
  </si>
  <si>
    <r>
      <rPr>
        <sz val="9"/>
        <rFont val="Arial Narrow"/>
        <family val="2"/>
      </rPr>
      <t>Qual foi o montante das despesas de vacinação?</t>
    </r>
  </si>
  <si>
    <r>
      <rPr>
        <sz val="9"/>
        <rFont val="Arial Narrow"/>
        <family val="2"/>
      </rPr>
      <t>Qual foi o montante das despesas de circuncisão?</t>
    </r>
  </si>
  <si>
    <r>
      <rPr>
        <sz val="9"/>
        <rFont val="Arial Narrow"/>
        <family val="2"/>
      </rPr>
      <t>Qual é a taxa de reembolso?</t>
    </r>
  </si>
  <si>
    <r>
      <rPr>
        <sz val="9"/>
        <rFont val="Arial Narrow"/>
        <family val="2"/>
      </rPr>
      <t>Quem patrocina/financia o seguro médico de [NOME]?</t>
    </r>
  </si>
  <si>
    <r>
      <rPr>
        <sz val="9"/>
        <rFont val="Arial Narrow"/>
        <family val="2"/>
      </rPr>
      <t>Qual é a forma de reembolso?</t>
    </r>
  </si>
  <si>
    <r>
      <rPr>
        <sz val="9"/>
        <rFont val="Arial Narrow"/>
        <family val="2"/>
      </rPr>
      <t>[NOME] dorme habitualmente debaixo de um mosquiteiro?</t>
    </r>
  </si>
  <si>
    <r>
      <rPr>
        <sz val="9"/>
        <rFont val="Arial Narrow"/>
        <family val="2"/>
      </rPr>
      <t>[NOME] tem dificuldades de visão mesmo com óculos?</t>
    </r>
  </si>
  <si>
    <r>
      <rPr>
        <sz val="9"/>
        <rFont val="Arial Narrow"/>
        <family val="2"/>
      </rPr>
      <t>[NOME] tem dificuldades de audição mesmo com um aparelho auditivo?</t>
    </r>
  </si>
  <si>
    <r>
      <rPr>
        <sz val="9"/>
        <rFont val="Arial Narrow"/>
        <family val="2"/>
      </rPr>
      <t>[NOME] tem dificuldade em andar ou subir escadas?</t>
    </r>
  </si>
  <si>
    <r>
      <rPr>
        <sz val="9"/>
        <rFont val="Arial Narrow"/>
        <family val="2"/>
      </rPr>
      <t>[NOME] tem dificuldades de memória ou concentração?</t>
    </r>
  </si>
  <si>
    <r>
      <rPr>
        <sz val="9"/>
        <rFont val="Arial Narrow"/>
        <family val="2"/>
      </rPr>
      <t>[NOME] tem dificuldade em executar tarefas como lavar-se ou vestir-se?</t>
    </r>
  </si>
  <si>
    <r>
      <rPr>
        <sz val="9"/>
        <rFont val="Arial Narrow"/>
        <family val="2"/>
      </rPr>
      <t>[NOME] tem dificuldade em comunicar ou fazer-se entender na sua língua habitual?</t>
    </r>
  </si>
  <si>
    <r>
      <rPr>
        <b/>
        <i/>
        <sz val="9"/>
        <rFont val="Arial Narrow"/>
        <family val="2"/>
      </rPr>
      <t>Inscrever 1 para SIM e 2 para NÃO</t>
    </r>
  </si>
  <si>
    <r>
      <rPr>
        <sz val="8"/>
        <rFont val="Arial Narrow"/>
        <family val="2"/>
      </rPr>
      <t>1 Febre/malária</t>
    </r>
  </si>
  <si>
    <r>
      <rPr>
        <sz val="8"/>
        <rFont val="Arial Narrow"/>
        <family val="2"/>
      </rPr>
      <t>Não foi necessário</t>
    </r>
  </si>
  <si>
    <r>
      <rPr>
        <b/>
        <sz val="9"/>
        <rFont val="Arial Narrow"/>
        <family val="2"/>
      </rPr>
      <t>Público</t>
    </r>
  </si>
  <si>
    <r>
      <rPr>
        <sz val="8"/>
        <rFont val="Arial Narrow"/>
        <family val="2"/>
      </rPr>
      <t>2 Diarreia</t>
    </r>
  </si>
  <si>
    <r>
      <rPr>
        <sz val="8"/>
        <rFont val="Arial Narrow"/>
        <family val="2"/>
      </rPr>
      <t>Demasiado caro</t>
    </r>
  </si>
  <si>
    <r>
      <rPr>
        <sz val="8"/>
        <rFont val="Arial Narrow"/>
        <family val="2"/>
      </rPr>
      <t>Hospital nacional</t>
    </r>
  </si>
  <si>
    <r>
      <rPr>
        <sz val="9"/>
        <rFont val="Arial Narrow"/>
        <family val="2"/>
      </rPr>
      <t>A</t>
    </r>
  </si>
  <si>
    <r>
      <rPr>
        <sz val="9"/>
        <rFont val="Arial Narrow"/>
        <family val="2"/>
      </rPr>
      <t>B</t>
    </r>
  </si>
  <si>
    <r>
      <rPr>
        <sz val="9"/>
        <rFont val="Arial Narrow"/>
        <family val="2"/>
      </rPr>
      <t>C</t>
    </r>
  </si>
  <si>
    <r>
      <rPr>
        <sz val="9"/>
        <rFont val="Arial Narrow"/>
        <family val="2"/>
      </rPr>
      <t>D</t>
    </r>
  </si>
  <si>
    <r>
      <rPr>
        <sz val="9"/>
        <rFont val="Arial Narrow"/>
        <family val="2"/>
      </rPr>
      <t>E</t>
    </r>
  </si>
  <si>
    <r>
      <rPr>
        <sz val="9"/>
        <rFont val="Arial Narrow"/>
        <family val="2"/>
      </rPr>
      <t>F</t>
    </r>
  </si>
  <si>
    <r>
      <rPr>
        <sz val="9"/>
        <rFont val="Arial Narrow"/>
        <family val="2"/>
      </rPr>
      <t>G</t>
    </r>
  </si>
  <si>
    <r>
      <rPr>
        <sz val="9"/>
        <rFont val="Arial Narrow"/>
        <family val="2"/>
      </rPr>
      <t>H</t>
    </r>
  </si>
  <si>
    <r>
      <rPr>
        <sz val="9"/>
        <rFont val="Arial Narrow"/>
        <family val="2"/>
      </rPr>
      <t>I</t>
    </r>
  </si>
  <si>
    <r>
      <rPr>
        <sz val="8"/>
        <rFont val="Arial Narrow"/>
        <family val="2"/>
      </rPr>
      <t>3 Acidente/ferimento</t>
    </r>
  </si>
  <si>
    <r>
      <rPr>
        <sz val="8"/>
        <rFont val="Arial Narrow"/>
        <family val="2"/>
      </rPr>
      <t>Demasiado distante</t>
    </r>
  </si>
  <si>
    <r>
      <rPr>
        <sz val="9"/>
        <rFont val="Arial Narrow"/>
        <family val="2"/>
      </rPr>
      <t>ESTABELECIMENTO EM MÁS CONDIÇÕES DE HIGIENE</t>
    </r>
  </si>
  <si>
    <r>
      <rPr>
        <sz val="9"/>
        <rFont val="Arial Narrow"/>
        <family val="2"/>
      </rPr>
      <t>LONGA ESPERA</t>
    </r>
  </si>
  <si>
    <r>
      <rPr>
        <sz val="9"/>
        <rFont val="Arial Narrow"/>
        <family val="2"/>
      </rPr>
      <t>PESSOAL NÃO QUALIFICADO</t>
    </r>
  </si>
  <si>
    <r>
      <rPr>
        <sz val="9"/>
        <rFont val="Arial Narrow"/>
        <family val="2"/>
      </rPr>
      <t>DEMASIADO CARO</t>
    </r>
  </si>
  <si>
    <r>
      <rPr>
        <sz val="9"/>
        <rFont val="Arial Narrow"/>
        <family val="2"/>
      </rPr>
      <t>FALTA DE MEDICAMENTO</t>
    </r>
  </si>
  <si>
    <r>
      <rPr>
        <sz val="9"/>
        <rFont val="Arial Narrow"/>
        <family val="2"/>
      </rPr>
      <t>TRATAMENTO INEFICAZ</t>
    </r>
  </si>
  <si>
    <r>
      <rPr>
        <sz val="9"/>
        <rFont val="Arial Narrow"/>
        <family val="2"/>
      </rPr>
      <t>ACOLHIMENTO DEFICIENTE</t>
    </r>
  </si>
  <si>
    <r>
      <rPr>
        <sz val="9"/>
        <rFont val="Arial Narrow"/>
        <family val="2"/>
      </rPr>
      <t>AUSÊNCIA DO PESSOAL</t>
    </r>
  </si>
  <si>
    <r>
      <rPr>
        <sz val="9"/>
        <rFont val="Arial Narrow"/>
        <family val="2"/>
      </rPr>
      <t xml:space="preserve">OUTRO </t>
    </r>
  </si>
  <si>
    <r>
      <rPr>
        <sz val="9"/>
        <rFont val="Arial Narrow"/>
        <family val="2"/>
      </rPr>
      <t>1. Menos de 1 km</t>
    </r>
  </si>
  <si>
    <r>
      <rPr>
        <sz val="9"/>
        <rFont val="Arial Narrow"/>
        <family val="2"/>
      </rPr>
      <t>1 Inseticidas</t>
    </r>
  </si>
  <si>
    <r>
      <rPr>
        <sz val="8"/>
        <rFont val="Arial Narrow"/>
        <family val="2"/>
      </rPr>
      <t>4 Problema dentário</t>
    </r>
  </si>
  <si>
    <r>
      <rPr>
        <sz val="9"/>
        <rFont val="Arial Narrow"/>
        <family val="2"/>
      </rPr>
      <t>Menos de uma semana</t>
    </r>
  </si>
  <si>
    <r>
      <rPr>
        <sz val="8"/>
        <rFont val="Arial Narrow"/>
        <family val="2"/>
      </rPr>
      <t>Automedicação</t>
    </r>
  </si>
  <si>
    <r>
      <rPr>
        <sz val="9"/>
        <rFont val="Arial Narrow"/>
        <family val="2"/>
      </rPr>
      <t>1 Muito satisfeito</t>
    </r>
  </si>
  <si>
    <r>
      <rPr>
        <sz val="9"/>
        <rFont val="Arial Narrow"/>
        <family val="2"/>
      </rPr>
      <t>2. Entre 1 e 2 km</t>
    </r>
  </si>
  <si>
    <r>
      <rPr>
        <sz val="9"/>
        <rFont val="Arial Narrow"/>
        <family val="2"/>
      </rPr>
      <t>2.Cremes inseticidas</t>
    </r>
  </si>
  <si>
    <r>
      <rPr>
        <sz val="8"/>
        <rFont val="Arial Narrow"/>
        <family val="2"/>
      </rPr>
      <t>5 Problema de pele</t>
    </r>
  </si>
  <si>
    <r>
      <rPr>
        <sz val="8"/>
        <rFont val="Arial Narrow"/>
        <family val="2"/>
      </rPr>
      <t>Falta de confiança</t>
    </r>
  </si>
  <si>
    <r>
      <rPr>
        <sz val="9"/>
        <rFont val="Arial Narrow"/>
        <family val="2"/>
      </rPr>
      <t xml:space="preserve">2 Satisfeito </t>
    </r>
  </si>
  <si>
    <r>
      <rPr>
        <sz val="9"/>
        <rFont val="Arial Narrow"/>
        <family val="2"/>
      </rPr>
      <t>3. Entre 2 e 5 km</t>
    </r>
  </si>
  <si>
    <r>
      <rPr>
        <sz val="9"/>
        <rFont val="Arial Narrow"/>
        <family val="2"/>
      </rPr>
      <t>1 Sim</t>
    </r>
  </si>
  <si>
    <r>
      <rPr>
        <sz val="9"/>
        <rFont val="Arial Narrow"/>
        <family val="2"/>
      </rPr>
      <t>2 Terceiro pagador</t>
    </r>
  </si>
  <si>
    <r>
      <rPr>
        <sz val="9"/>
        <rFont val="Arial Narrow"/>
        <family val="2"/>
      </rPr>
      <t>1 Sim</t>
    </r>
  </si>
  <si>
    <r>
      <rPr>
        <sz val="9"/>
        <rFont val="Arial Narrow"/>
        <family val="2"/>
      </rPr>
      <t>3. Espirais inseticidas</t>
    </r>
  </si>
  <si>
    <r>
      <rPr>
        <sz val="9"/>
        <rFont val="Arial Narrow"/>
        <family val="2"/>
      </rPr>
      <t>1 Não, nenhuma dificuldade</t>
    </r>
  </si>
  <si>
    <r>
      <rPr>
        <sz val="9"/>
        <rFont val="Arial Narrow"/>
        <family val="2"/>
      </rPr>
      <t>1 Não, nenhuma dificuldade</t>
    </r>
  </si>
  <si>
    <r>
      <rPr>
        <sz val="9"/>
        <rFont val="Arial Narrow"/>
        <family val="2"/>
      </rPr>
      <t>1 Não, nenhuma dificuldade</t>
    </r>
  </si>
  <si>
    <r>
      <rPr>
        <sz val="9"/>
        <rFont val="Arial Narrow"/>
        <family val="2"/>
      </rPr>
      <t>1 Não, nenhuma dificuldade</t>
    </r>
  </si>
  <si>
    <r>
      <rPr>
        <sz val="9"/>
        <rFont val="Arial Narrow"/>
        <family val="2"/>
      </rPr>
      <t>1 Não, nenhuma dificuldade</t>
    </r>
  </si>
  <si>
    <r>
      <rPr>
        <sz val="9"/>
        <rFont val="Arial Narrow"/>
        <family val="2"/>
      </rPr>
      <t>1 Não, nenhuma dificuldade</t>
    </r>
  </si>
  <si>
    <r>
      <rPr>
        <sz val="8"/>
        <rFont val="Arial Narrow"/>
        <family val="2"/>
      </rPr>
      <t>6 Doença dos olhos</t>
    </r>
  </si>
  <si>
    <r>
      <rPr>
        <sz val="9"/>
        <rFont val="Arial Narrow"/>
        <family val="2"/>
      </rPr>
      <t>Entre uma e duas semanas</t>
    </r>
  </si>
  <si>
    <r>
      <rPr>
        <sz val="8"/>
        <rFont val="Arial Narrow"/>
        <family val="2"/>
      </rPr>
      <t>Receio do resultado</t>
    </r>
  </si>
  <si>
    <r>
      <rPr>
        <sz val="9"/>
        <rFont val="Arial Narrow"/>
        <family val="2"/>
      </rPr>
      <t>3 Pouco satisfeito</t>
    </r>
  </si>
  <si>
    <r>
      <rPr>
        <sz val="9"/>
        <rFont val="Arial Narrow"/>
        <family val="2"/>
      </rPr>
      <t>4. Entre 5 e 15 km</t>
    </r>
  </si>
  <si>
    <r>
      <rPr>
        <b/>
        <sz val="9"/>
        <rFont val="Arial Narrow"/>
        <family val="2"/>
      </rPr>
      <t>Em caso de consulta gratuita, inscrever 00</t>
    </r>
  </si>
  <si>
    <r>
      <rPr>
        <b/>
        <sz val="9"/>
        <rFont val="Arial Narrow"/>
        <family val="2"/>
      </rPr>
      <t>Em caso de consulta gratuita, inscrever 00</t>
    </r>
  </si>
  <si>
    <r>
      <rPr>
        <b/>
        <sz val="9"/>
        <rFont val="Arial Narrow"/>
        <family val="2"/>
      </rPr>
      <t>Em caso de consulta gratuita, inscrever 00</t>
    </r>
  </si>
  <si>
    <r>
      <rPr>
        <b/>
        <sz val="9"/>
        <rFont val="Arial Narrow"/>
        <family val="2"/>
      </rPr>
      <t>Em caso de exames gratuitos, inscrever 00</t>
    </r>
  </si>
  <si>
    <r>
      <rPr>
        <b/>
        <sz val="9"/>
        <rFont val="Arial Narrow"/>
        <family val="2"/>
      </rPr>
      <t>Em caso de medicamentos recebidos gratuitamente, inscrever 00</t>
    </r>
  </si>
  <si>
    <r>
      <rPr>
        <b/>
        <sz val="9"/>
        <rFont val="Arial Narrow"/>
        <family val="2"/>
      </rPr>
      <t>Em caso de dispositivos recebidos gratuitamente, inscrever 00</t>
    </r>
  </si>
  <si>
    <r>
      <rPr>
        <sz val="9"/>
        <rFont val="Arial Narrow"/>
        <family val="2"/>
      </rPr>
      <t>1 Sim</t>
    </r>
  </si>
  <si>
    <r>
      <rPr>
        <sz val="9"/>
        <rFont val="Arial Narrow"/>
        <family val="2"/>
      </rPr>
      <t>4. Redes nas janelas</t>
    </r>
  </si>
  <si>
    <r>
      <rPr>
        <sz val="8"/>
        <rFont val="Arial Narrow"/>
        <family val="2"/>
      </rPr>
      <t>7 Problema de tensão</t>
    </r>
  </si>
  <si>
    <r>
      <rPr>
        <sz val="9"/>
        <rFont val="Arial Narrow"/>
        <family val="2"/>
      </rPr>
      <t>1 Sim</t>
    </r>
  </si>
  <si>
    <r>
      <rPr>
        <sz val="8"/>
        <rFont val="Arial Narrow"/>
        <family val="2"/>
      </rPr>
      <t>Recusa</t>
    </r>
  </si>
  <si>
    <r>
      <rPr>
        <sz val="9"/>
        <rFont val="Arial Narrow"/>
        <family val="2"/>
      </rPr>
      <t>4 Nada satisfeito</t>
    </r>
  </si>
  <si>
    <r>
      <rPr>
        <sz val="9"/>
        <rFont val="Arial Narrow"/>
        <family val="2"/>
      </rPr>
      <t>5. 15 km ou mais</t>
    </r>
  </si>
  <si>
    <r>
      <rPr>
        <sz val="9"/>
        <rFont val="Arial Narrow"/>
        <family val="2"/>
      </rPr>
      <t>3 Ambos</t>
    </r>
  </si>
  <si>
    <r>
      <rPr>
        <sz val="9"/>
        <rFont val="Arial Narrow"/>
        <family val="2"/>
      </rPr>
      <t>5 Outro (especificar)</t>
    </r>
  </si>
  <si>
    <r>
      <rPr>
        <sz val="9"/>
        <rFont val="Arial Narrow"/>
        <family val="2"/>
      </rPr>
      <t>2 Sim, alguma dificuldade</t>
    </r>
  </si>
  <si>
    <r>
      <rPr>
        <sz val="9"/>
        <rFont val="Arial Narrow"/>
        <family val="2"/>
      </rPr>
      <t>2 Sim, alguma dificuldade</t>
    </r>
  </si>
  <si>
    <r>
      <rPr>
        <sz val="9"/>
        <rFont val="Arial Narrow"/>
        <family val="2"/>
      </rPr>
      <t>2 Sim, alguma dificuldade</t>
    </r>
  </si>
  <si>
    <r>
      <rPr>
        <sz val="9"/>
        <rFont val="Arial Narrow"/>
        <family val="2"/>
      </rPr>
      <t>2 Sim, alguma dificuldade</t>
    </r>
  </si>
  <si>
    <r>
      <rPr>
        <sz val="9"/>
        <rFont val="Arial Narrow"/>
        <family val="2"/>
      </rPr>
      <t>2 Sim, alguma dificuldade</t>
    </r>
  </si>
  <si>
    <r>
      <rPr>
        <sz val="9"/>
        <rFont val="Arial Narrow"/>
        <family val="2"/>
      </rPr>
      <t>2 Sim, alguma dificuldade</t>
    </r>
  </si>
  <si>
    <r>
      <rPr>
        <sz val="9"/>
        <rFont val="Arial Narrow"/>
        <family val="2"/>
      </rPr>
      <t>1 Sim</t>
    </r>
  </si>
  <si>
    <r>
      <rPr>
        <sz val="8"/>
        <rFont val="Arial Narrow"/>
        <family val="2"/>
      </rPr>
      <t>8 Febre tifoide</t>
    </r>
  </si>
  <si>
    <r>
      <rPr>
        <sz val="9"/>
        <rFont val="Arial Narrow"/>
        <family val="2"/>
      </rPr>
      <t>2 Não ►(3.05)</t>
    </r>
  </si>
  <si>
    <r>
      <rPr>
        <sz val="9"/>
        <rFont val="Arial Narrow"/>
        <family val="2"/>
      </rPr>
      <t xml:space="preserve">Mais de duas semanas </t>
    </r>
  </si>
  <si>
    <r>
      <rPr>
        <sz val="8"/>
        <rFont val="Arial Narrow"/>
        <family val="2"/>
      </rPr>
      <t>Falta de dinheiro</t>
    </r>
  </si>
  <si>
    <r>
      <rPr>
        <b/>
        <sz val="9"/>
        <rFont val="Arial Narrow"/>
        <family val="2"/>
      </rPr>
      <t>Privado</t>
    </r>
  </si>
  <si>
    <r>
      <rPr>
        <sz val="9"/>
        <rFont val="Arial Narrow"/>
        <family val="2"/>
      </rPr>
      <t>6 Nada</t>
    </r>
  </si>
  <si>
    <r>
      <rPr>
        <sz val="8"/>
        <rFont val="Arial Narrow"/>
        <family val="2"/>
      </rPr>
      <t>9 Problema gástrico</t>
    </r>
  </si>
  <si>
    <r>
      <rPr>
        <sz val="8"/>
        <rFont val="Arial Narrow"/>
        <family val="2"/>
      </rPr>
      <t>Outro (especificar)</t>
    </r>
  </si>
  <si>
    <r>
      <rPr>
        <sz val="8"/>
        <rFont val="Arial Narrow"/>
        <family val="2"/>
      </rPr>
      <t>Hospital/clínica privada</t>
    </r>
  </si>
  <si>
    <r>
      <rPr>
        <b/>
        <sz val="9"/>
        <rFont val="Arial Narrow"/>
        <family val="2"/>
      </rPr>
      <t>Em caso de dispositivos recebidos gratuitamente, inscrever 00</t>
    </r>
  </si>
  <si>
    <r>
      <rPr>
        <sz val="9"/>
        <rFont val="Arial Narrow"/>
        <family val="2"/>
      </rPr>
      <t>1 Sim</t>
    </r>
  </si>
  <si>
    <r>
      <rPr>
        <sz val="9"/>
        <rFont val="Arial Narrow"/>
        <family val="2"/>
      </rPr>
      <t>3 Sim, muita dificuldade</t>
    </r>
  </si>
  <si>
    <r>
      <rPr>
        <sz val="9"/>
        <rFont val="Arial Narrow"/>
        <family val="2"/>
      </rPr>
      <t>3 Sim, muita dificuldade</t>
    </r>
  </si>
  <si>
    <r>
      <rPr>
        <sz val="9"/>
        <rFont val="Arial Narrow"/>
        <family val="2"/>
      </rPr>
      <t>3 Sim, muita dificuldade</t>
    </r>
  </si>
  <si>
    <r>
      <rPr>
        <sz val="9"/>
        <rFont val="Arial Narrow"/>
        <family val="2"/>
      </rPr>
      <t>3 Sim, muita dificuldade</t>
    </r>
  </si>
  <si>
    <r>
      <rPr>
        <sz val="9"/>
        <rFont val="Arial Narrow"/>
        <family val="2"/>
      </rPr>
      <t>3 Sim, muita dificuldade</t>
    </r>
  </si>
  <si>
    <r>
      <rPr>
        <sz val="9"/>
        <rFont val="Arial Narrow"/>
        <family val="2"/>
      </rPr>
      <t>3 Sim, muita dificuldade</t>
    </r>
  </si>
  <si>
    <r>
      <rPr>
        <sz val="8"/>
        <rFont val="Arial Narrow"/>
        <family val="2"/>
      </rPr>
      <t>10 Dores de garganta</t>
    </r>
  </si>
  <si>
    <r>
      <rPr>
        <sz val="9"/>
        <rFont val="Arial Narrow"/>
        <family val="2"/>
      </rPr>
      <t xml:space="preserve"> 1 Sim►(3.07)</t>
    </r>
  </si>
  <si>
    <r>
      <rPr>
        <sz val="8"/>
        <rFont val="Arial Narrow"/>
        <family val="2"/>
      </rPr>
      <t>11 Tosse, constipação, gripe</t>
    </r>
  </si>
  <si>
    <r>
      <rPr>
        <sz val="9"/>
        <rFont val="Arial Narrow"/>
        <family val="2"/>
      </rPr>
      <t xml:space="preserve"> 2 Não </t>
    </r>
  </si>
  <si>
    <r>
      <rPr>
        <sz val="9"/>
        <rFont val="Arial Narrow"/>
        <family val="2"/>
      </rPr>
      <t>1 Sim</t>
    </r>
  </si>
  <si>
    <r>
      <rPr>
        <sz val="9"/>
        <rFont val="Arial Narrow"/>
        <family val="2"/>
      </rPr>
      <t>4 É totalmente incapaz</t>
    </r>
  </si>
  <si>
    <r>
      <rPr>
        <sz val="9"/>
        <rFont val="Arial Narrow"/>
        <family val="2"/>
      </rPr>
      <t>4 É totalmente incapaz</t>
    </r>
  </si>
  <si>
    <r>
      <rPr>
        <sz val="9"/>
        <rFont val="Arial Narrow"/>
        <family val="2"/>
      </rPr>
      <t>4 É totalmente incapaz</t>
    </r>
  </si>
  <si>
    <r>
      <rPr>
        <sz val="9"/>
        <rFont val="Arial Narrow"/>
        <family val="2"/>
      </rPr>
      <t>4 É totalmente incapaz</t>
    </r>
  </si>
  <si>
    <r>
      <rPr>
        <sz val="9"/>
        <rFont val="Arial Narrow"/>
        <family val="2"/>
      </rPr>
      <t>4 É totalmente incapaz</t>
    </r>
  </si>
  <si>
    <r>
      <rPr>
        <sz val="9"/>
        <rFont val="Arial Narrow"/>
        <family val="2"/>
      </rPr>
      <t>4 É totalmente incapaz</t>
    </r>
  </si>
  <si>
    <r>
      <rPr>
        <sz val="8"/>
        <rFont val="Arial Narrow"/>
        <family val="2"/>
      </rPr>
      <t>12 Diabetes</t>
    </r>
  </si>
  <si>
    <r>
      <rPr>
        <sz val="9"/>
        <rFont val="Arial Narrow"/>
        <family val="2"/>
      </rPr>
      <t>1 Sim</t>
    </r>
  </si>
  <si>
    <r>
      <rPr>
        <sz val="8"/>
        <rFont val="Arial Narrow"/>
        <family val="2"/>
      </rPr>
      <t>13 Meningite</t>
    </r>
  </si>
  <si>
    <r>
      <rPr>
        <sz val="9"/>
        <rFont val="Arial Narrow"/>
        <family val="2"/>
      </rPr>
      <t>No curandeiro</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</si>
  <si>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</si>
  <si>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</si>
  <si>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</si>
  <si>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</si>
  <si>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</si>
  <si>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</si>
  <si>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</si>
  <si>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</si>
  <si>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</si>
  <si>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</si>
  <si>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</si>
  <si>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PERCENTAGEM</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</si>
  <si>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</si>
  <si>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</si>
  <si>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</si>
  <si>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</si>
  <si>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</si>
  <si>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</si>
  <si>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</si>
  <si>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</si>
  <si>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</si>
  <si>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</si>
  <si>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</si>
  <si>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</si>
  <si>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</si>
  <si>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</si>
  <si>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</si>
  <si>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</si>
  <si>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</si>
  <si>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</si>
  <si>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</si>
  <si>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</si>
  <si>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</si>
  <si>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</si>
  <si>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</si>
  <si>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</si>
  <si>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</si>
  <si>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</si>
  <si>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</si>
  <si>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01</t>
    </r>
  </si>
  <si>
    <r>
      <rPr>
        <b/>
        <sz val="9"/>
        <rFont val="Arial Narrow"/>
        <family val="2"/>
      </rPr>
      <t>01</t>
    </r>
  </si>
  <si>
    <r>
      <rPr>
        <b/>
        <sz val="9"/>
        <rFont val="Arial Narrow"/>
        <family val="2"/>
      </rPr>
      <t>01</t>
    </r>
  </si>
  <si>
    <r>
      <rPr>
        <b/>
        <sz val="9"/>
        <rFont val="Arial Narrow"/>
        <family val="2"/>
      </rPr>
      <t>01</t>
    </r>
  </si>
  <si>
    <r>
      <rPr>
        <b/>
        <sz val="9"/>
        <rFont val="Arial Narrow"/>
        <family val="2"/>
      </rPr>
      <t>02</t>
    </r>
  </si>
  <si>
    <r>
      <rPr>
        <b/>
        <sz val="9"/>
        <rFont val="Arial Narrow"/>
        <family val="2"/>
      </rPr>
      <t>02</t>
    </r>
  </si>
  <si>
    <r>
      <rPr>
        <b/>
        <sz val="9"/>
        <rFont val="Arial Narrow"/>
        <family val="2"/>
      </rPr>
      <t>02</t>
    </r>
  </si>
  <si>
    <r>
      <rPr>
        <b/>
        <sz val="9"/>
        <rFont val="Arial Narrow"/>
        <family val="2"/>
      </rPr>
      <t>02</t>
    </r>
  </si>
  <si>
    <r>
      <rPr>
        <b/>
        <sz val="10"/>
        <rFont val="Arial Narrow"/>
        <family val="2"/>
      </rPr>
      <t>SECÇÃO 4: EMPREGO</t>
    </r>
  </si>
  <si>
    <r>
      <rPr>
        <b/>
        <sz val="10"/>
        <rFont val="Arial Narrow"/>
        <family val="2"/>
      </rPr>
      <t>SECÇÃO 4: EMPREGO</t>
    </r>
  </si>
  <si>
    <r>
      <rPr>
        <b/>
        <sz val="10"/>
        <rFont val="Arial Narrow"/>
        <family val="2"/>
      </rPr>
      <t>SECÇÃO 4: EMPREGO</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</si>
  <si>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</si>
  <si>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</si>
  <si>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</si>
  <si>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 do respondente</t>
    </r>
  </si>
  <si>
    <r>
      <rPr>
        <sz val="9"/>
        <rFont val="Arial Narrow"/>
        <family val="2"/>
      </rPr>
      <t>Nos últimos 7 dias, quantas horas [NOME] dedicou a fazer compras no mercado?</t>
    </r>
  </si>
  <si>
    <r>
      <rPr>
        <sz val="9"/>
        <rFont val="Arial Narrow"/>
        <family val="2"/>
      </rPr>
      <t>Nos últimos 7 dias, quantas horas [NOME] dedicou a tarefas domésticas?</t>
    </r>
  </si>
  <si>
    <r>
      <rPr>
        <sz val="9"/>
        <rFont val="Arial Narrow"/>
        <family val="2"/>
      </rPr>
      <t>Nos últimos 7 dias, quantas horas [NOME] dedicou a cuidar de crianças ou de idosos?</t>
    </r>
  </si>
  <si>
    <r>
      <rPr>
        <sz val="9"/>
        <rFont val="Arial Narrow"/>
        <family val="2"/>
      </rPr>
      <t>Nos últimos 7 dias, quantas horas [NOME] dedicou a ir buscar água?</t>
    </r>
  </si>
  <si>
    <r>
      <rPr>
        <sz val="9"/>
        <rFont val="Arial Narrow"/>
        <family val="2"/>
      </rPr>
      <t>Nos últimos 7 dias, quantas horas [NOME] dedicou a ir buscar lenha?</t>
    </r>
  </si>
  <si>
    <r>
      <rPr>
        <sz val="9"/>
        <rFont val="Arial Narrow"/>
        <family val="2"/>
      </rPr>
      <t>Nos últimos 7 dias, [NOME] trabalhou pelo menos uma hora numa empresa, para o Estado, para um patrão ou para qualquer outra pessoa que não seja membro do seu agregado familiar? (mesmo a tempo parcial ou ocasionalmente)</t>
    </r>
  </si>
  <si>
    <r>
      <rPr>
        <sz val="9"/>
        <rFont val="Arial Narrow"/>
        <family val="2"/>
      </rPr>
      <t>Entre as respostas às perguntas 4.06, 4.07, 4.08, 4.09, alguma foi afirmativa (CÓDIGO 1)?</t>
    </r>
  </si>
  <si>
    <r>
      <rPr>
        <sz val="9"/>
        <rFont val="Arial Narrow"/>
        <family val="2"/>
      </rPr>
      <t>Mesmo que  [NOME] não tenha trabalhado nos últimos 7 dias, exerce alguma ocupação que devesse ter exercido nesses últimos 7 dias?</t>
    </r>
  </si>
  <si>
    <r>
      <rPr>
        <sz val="9"/>
        <rFont val="Arial Narrow"/>
        <family val="2"/>
      </rPr>
      <t>Por que razão [NOME] não trabalhou nos últimos 7 dias?</t>
    </r>
  </si>
  <si>
    <r>
      <rPr>
        <sz val="9"/>
        <rFont val="Arial Narrow"/>
        <family val="2"/>
      </rPr>
      <t xml:space="preserve">Declarou não ter exercido qualquer atividade nos últimos 7 dias, mas trabalhou num campo ou jardim por conta de outro membro do agregado familiar sem remuneração? </t>
    </r>
  </si>
  <si>
    <r>
      <rPr>
        <sz val="9"/>
        <rFont val="Arial Narrow"/>
        <family val="2"/>
      </rPr>
      <t xml:space="preserve">Declarou não ter exercido qualquer atividade nos últimos 7 dias, mas trabalhou numa loja, numa atividade de transformação ou num serviço por conta de outro membro do agregado familiar sem remuneração? </t>
    </r>
  </si>
  <si>
    <r>
      <rPr>
        <sz val="9"/>
        <rFont val="Arial Narrow"/>
        <family val="2"/>
      </rPr>
      <t>[NOME] procurou um emprego remunerado nos últimos 30 dias?</t>
    </r>
  </si>
  <si>
    <r>
      <rPr>
        <sz val="9"/>
        <rFont val="Arial Narrow"/>
        <family val="2"/>
      </rPr>
      <t>[NOME] procurou um emprego remunerado nos últimos 30 dias?</t>
    </r>
  </si>
  <si>
    <r>
      <rPr>
        <sz val="9"/>
        <rFont val="Arial Narrow"/>
        <family val="2"/>
      </rPr>
      <t xml:space="preserve">Qual a razão principal para [NOME] não ter procurado trabalho nos últimos 30 dias? </t>
    </r>
  </si>
  <si>
    <r>
      <rPr>
        <sz val="9"/>
        <rFont val="Arial Narrow"/>
        <family val="2"/>
      </rPr>
      <t>Há quantos meses [NOME] está desempregado?</t>
    </r>
  </si>
  <si>
    <r>
      <rPr>
        <sz val="9"/>
        <rFont val="Arial Narrow"/>
        <family val="2"/>
      </rPr>
      <t>Por que razão [NOME] procura trabalho?</t>
    </r>
  </si>
  <si>
    <r>
      <rPr>
        <sz val="9"/>
        <rFont val="Arial Narrow"/>
        <family val="2"/>
      </rPr>
      <t>Através de que canais [NOME] procura trabalho?</t>
    </r>
  </si>
  <si>
    <r>
      <rPr>
        <sz val="9"/>
        <rFont val="Arial Narrow"/>
        <family val="2"/>
      </rPr>
      <t>Que emprego exerceu [NOME] a título principal e a título secundário nos últimos 12 meses?</t>
    </r>
  </si>
  <si>
    <r>
      <rPr>
        <sz val="9"/>
        <rFont val="Arial Narrow"/>
        <family val="2"/>
      </rPr>
      <t>1 Recebe uma pensão</t>
    </r>
  </si>
  <si>
    <r>
      <rPr>
        <sz val="9"/>
        <rFont val="Arial Narrow"/>
        <family val="2"/>
      </rPr>
      <t>1 Demasiado jovem</t>
    </r>
  </si>
  <si>
    <r>
      <rPr>
        <sz val="9"/>
        <rFont val="Arial Narrow"/>
        <family val="2"/>
      </rPr>
      <t xml:space="preserve">1 Imediatamente </t>
    </r>
  </si>
  <si>
    <r>
      <rPr>
        <sz val="9"/>
        <rFont val="Arial Narrow"/>
        <family val="2"/>
      </rPr>
      <t>1 Licença, férias</t>
    </r>
  </si>
  <si>
    <r>
      <rPr>
        <sz val="9"/>
        <rFont val="Arial Narrow"/>
        <family val="2"/>
      </rPr>
      <t>3 Recebe uma bolsa/transferência</t>
    </r>
  </si>
  <si>
    <r>
      <rPr>
        <sz val="9"/>
        <rFont val="Arial Narrow"/>
        <family val="2"/>
      </rPr>
      <t>2 Estudante/aluno</t>
    </r>
  </si>
  <si>
    <r>
      <rPr>
        <sz val="9"/>
        <rFont val="Arial Narrow"/>
        <family val="2"/>
      </rPr>
      <t>2 Dentro de 15 dias</t>
    </r>
  </si>
  <si>
    <r>
      <rPr>
        <sz val="9"/>
        <rFont val="Arial Narrow"/>
        <family val="2"/>
      </rPr>
      <t>2 Licença de maternidade</t>
    </r>
  </si>
  <si>
    <r>
      <rPr>
        <sz val="9"/>
        <rFont val="Arial Narrow"/>
        <family val="2"/>
      </rPr>
      <t>4 Vive das poupanças</t>
    </r>
  </si>
  <si>
    <r>
      <rPr>
        <sz val="9"/>
        <rFont val="Arial Narrow"/>
        <family val="2"/>
      </rPr>
      <t>3 Demasiado idoso</t>
    </r>
  </si>
  <si>
    <r>
      <rPr>
        <sz val="9"/>
        <rFont val="Arial Narrow"/>
        <family val="2"/>
      </rPr>
      <t>3 Entre 15 dias e um mês</t>
    </r>
  </si>
  <si>
    <r>
      <rPr>
        <b/>
        <sz val="9"/>
        <rFont val="Arial Narrow"/>
        <family val="2"/>
      </rPr>
      <t xml:space="preserve"> nas casas correspondentes</t>
    </r>
  </si>
  <si>
    <r>
      <rPr>
        <sz val="9"/>
        <rFont val="Arial Narrow"/>
        <family val="2"/>
      </rPr>
      <t>1 Assalariado público</t>
    </r>
  </si>
  <si>
    <r>
      <rPr>
        <sz val="9"/>
        <rFont val="Arial Narrow"/>
        <family val="2"/>
      </rPr>
      <t>3 Paragem temporária por sua própria conta</t>
    </r>
  </si>
  <si>
    <r>
      <rPr>
        <sz val="9"/>
        <rFont val="Arial Narrow"/>
        <family val="2"/>
      </rPr>
      <t>5 Vive do produto das suas colheitas</t>
    </r>
  </si>
  <si>
    <r>
      <rPr>
        <sz val="9"/>
        <rFont val="Arial Narrow"/>
        <family val="2"/>
      </rPr>
      <t>4 Reformado</t>
    </r>
  </si>
  <si>
    <r>
      <rPr>
        <sz val="9"/>
        <rFont val="Arial Narrow"/>
        <family val="2"/>
      </rPr>
      <t>1 Perda do emprego anterior</t>
    </r>
  </si>
  <si>
    <r>
      <rPr>
        <sz val="9"/>
        <rFont val="Arial Narrow"/>
        <family val="2"/>
      </rPr>
      <t>2 Assalariado privado</t>
    </r>
  </si>
  <si>
    <r>
      <rPr>
        <sz val="9"/>
        <rFont val="Arial Narrow"/>
        <family val="2"/>
      </rPr>
      <t>6 Vive de transferências de alimentos gratuitos</t>
    </r>
  </si>
  <si>
    <r>
      <rPr>
        <sz val="9"/>
        <rFont val="Arial Narrow"/>
        <family val="2"/>
      </rPr>
      <t>5 Dona de casa</t>
    </r>
  </si>
  <si>
    <r>
      <rPr>
        <sz val="9"/>
        <rFont val="Arial Narrow"/>
        <family val="2"/>
      </rPr>
      <t>3 Mais de um mês</t>
    </r>
  </si>
  <si>
    <r>
      <rPr>
        <sz val="9"/>
        <rFont val="Arial Narrow"/>
        <family val="2"/>
      </rPr>
      <t>4 Baixa por doença</t>
    </r>
  </si>
  <si>
    <r>
      <rPr>
        <sz val="9"/>
        <rFont val="Arial Narrow"/>
        <family val="2"/>
      </rPr>
      <t>7 Está a cargo da família</t>
    </r>
  </si>
  <si>
    <r>
      <rPr>
        <sz val="9"/>
        <rFont val="Arial Narrow"/>
        <family val="2"/>
      </rPr>
      <t>6 Doença/deficiência</t>
    </r>
  </si>
  <si>
    <r>
      <rPr>
        <sz val="9"/>
        <rFont val="Arial Narrow"/>
        <family val="2"/>
      </rPr>
      <t>2 Procura o primeiro emprego</t>
    </r>
  </si>
  <si>
    <r>
      <rPr>
        <sz val="9"/>
        <rFont val="Arial Narrow"/>
        <family val="2"/>
      </rPr>
      <t>5 Em greve</t>
    </r>
  </si>
  <si>
    <r>
      <rPr>
        <sz val="9"/>
        <rFont val="Arial Narrow"/>
        <family val="2"/>
      </rPr>
      <t>8 Mendiga</t>
    </r>
  </si>
  <si>
    <r>
      <rPr>
        <sz val="9"/>
        <rFont val="Arial Narrow"/>
        <family val="2"/>
      </rPr>
      <t>6 Suspensão temporária</t>
    </r>
  </si>
  <si>
    <r>
      <rPr>
        <sz val="9"/>
        <rFont val="Arial Narrow"/>
        <family val="2"/>
      </rPr>
      <t>9 Outro (especificar)</t>
    </r>
  </si>
  <si>
    <r>
      <rPr>
        <sz val="9"/>
        <rFont val="Arial Narrow"/>
        <family val="2"/>
      </rPr>
      <t>8 Aguarda o arranque da sua própria empresa</t>
    </r>
  </si>
  <si>
    <r>
      <rPr>
        <sz val="9"/>
        <rFont val="Arial Narrow"/>
        <family val="2"/>
      </rPr>
      <t>7 Em formação ou em estágio</t>
    </r>
  </si>
  <si>
    <r>
      <rPr>
        <sz val="9"/>
        <rFont val="Arial Narrow"/>
        <family val="2"/>
      </rPr>
      <t>9 Aguarda resposta a uma candidatura a emprego</t>
    </r>
  </si>
  <si>
    <r>
      <rPr>
        <sz val="9"/>
        <rFont val="Arial Narrow"/>
        <family val="2"/>
      </rPr>
      <t>5 Indiferente</t>
    </r>
  </si>
  <si>
    <r>
      <rPr>
        <sz val="9"/>
        <rFont val="Arial Narrow"/>
        <family val="2"/>
      </rPr>
      <t>8 Outro (especificar)</t>
    </r>
  </si>
  <si>
    <r>
      <rPr>
        <sz val="9"/>
        <rFont val="Arial Narrow"/>
        <family val="2"/>
      </rPr>
      <t>1 Sim</t>
    </r>
  </si>
  <si>
    <r>
      <rPr>
        <sz val="9"/>
        <rFont val="Arial Narrow"/>
        <family val="2"/>
      </rPr>
      <t>10 Falta de emprego</t>
    </r>
  </si>
  <si>
    <r>
      <rPr>
        <sz val="9"/>
        <rFont val="Arial Narrow"/>
        <family val="2"/>
      </rPr>
      <t xml:space="preserve">2 Não </t>
    </r>
  </si>
  <si>
    <r>
      <rPr>
        <sz val="9"/>
        <rFont val="Arial Narrow"/>
        <family val="2"/>
      </rPr>
      <t>11 Não sabe como procurar</t>
    </r>
  </si>
  <si>
    <r>
      <rPr>
        <sz val="9"/>
        <rFont val="Arial Narrow"/>
        <family val="2"/>
      </rPr>
      <t>12 Desemprego sazonal</t>
    </r>
  </si>
  <si>
    <r>
      <rPr>
        <sz val="9"/>
        <rFont val="Arial Narrow"/>
        <family val="2"/>
      </rPr>
      <t xml:space="preserve">1    Sim </t>
    </r>
  </si>
  <si>
    <r>
      <rPr>
        <sz val="9"/>
        <rFont val="Arial Narrow"/>
        <family val="2"/>
      </rPr>
      <t>13 Outro (especificar)</t>
    </r>
  </si>
  <si>
    <r>
      <rPr>
        <sz val="9"/>
        <rFont val="Arial Narrow"/>
        <family val="2"/>
      </rPr>
      <t>2 Não ► Secção 5</t>
    </r>
  </si>
  <si>
    <r>
      <rPr>
        <sz val="9"/>
        <rFont val="Arial Narrow"/>
        <family val="2"/>
      </rPr>
      <t xml:space="preserve">1    Sim </t>
    </r>
  </si>
  <si>
    <r>
      <rPr>
        <sz val="9"/>
        <rFont val="Arial Narrow"/>
        <family val="2"/>
      </rPr>
      <t xml:space="preserve">1    Sim </t>
    </r>
  </si>
  <si>
    <r>
      <rPr>
        <sz val="9"/>
        <rFont val="Arial Narrow"/>
        <family val="2"/>
      </rPr>
      <t xml:space="preserve">1    Sim </t>
    </r>
  </si>
  <si>
    <r>
      <rPr>
        <sz val="9"/>
        <rFont val="Arial Narrow"/>
        <family val="2"/>
      </rPr>
      <t xml:space="preserve">1    Sim </t>
    </r>
  </si>
  <si>
    <r>
      <rPr>
        <sz val="9"/>
        <rFont val="Arial Narrow"/>
        <family val="2"/>
      </rPr>
      <t xml:space="preserve">1 Sim </t>
    </r>
  </si>
  <si>
    <r>
      <rPr>
        <sz val="9"/>
        <rFont val="Arial Narrow"/>
        <family val="2"/>
      </rPr>
      <t xml:space="preserve">1 Sim </t>
    </r>
  </si>
  <si>
    <r>
      <rPr>
        <sz val="9"/>
        <rFont val="Arial Narrow"/>
        <family val="2"/>
      </rPr>
      <t xml:space="preserve">2 Não </t>
    </r>
  </si>
  <si>
    <r>
      <rPr>
        <sz val="9"/>
        <rFont val="Arial Narrow"/>
        <family val="2"/>
      </rPr>
      <t>2    Não</t>
    </r>
  </si>
  <si>
    <r>
      <rPr>
        <sz val="9"/>
        <rFont val="Arial Narrow"/>
        <family val="2"/>
      </rPr>
      <t>2    Não</t>
    </r>
  </si>
  <si>
    <r>
      <rPr>
        <sz val="9"/>
        <rFont val="Arial Narrow"/>
        <family val="2"/>
      </rPr>
      <t>2    Não</t>
    </r>
  </si>
  <si>
    <r>
      <rPr>
        <sz val="9"/>
        <rFont val="Arial Narrow"/>
        <family val="2"/>
      </rPr>
      <t>2    Não</t>
    </r>
  </si>
  <si>
    <r>
      <rPr>
        <sz val="9"/>
        <rFont val="Arial Narrow"/>
        <family val="2"/>
      </rPr>
      <t xml:space="preserve">2 Não </t>
    </r>
  </si>
  <si>
    <r>
      <rPr>
        <sz val="9"/>
        <rFont val="Arial Narrow"/>
        <family val="2"/>
      </rPr>
      <t>2 Não</t>
    </r>
  </si>
  <si>
    <r>
      <rPr>
        <b/>
        <sz val="9"/>
        <rFont val="Arial Narrow"/>
        <family val="2"/>
      </rPr>
      <t>MONTANTE EM FRANCOS CFA</t>
    </r>
  </si>
  <si>
    <r>
      <rPr>
        <b/>
        <sz val="9"/>
        <rFont val="Arial Narrow"/>
        <family val="2"/>
      </rPr>
      <t>HORAS</t>
    </r>
  </si>
  <si>
    <r>
      <rPr>
        <b/>
        <sz val="9"/>
        <rFont val="Arial Narrow"/>
        <family val="2"/>
      </rPr>
      <t>HORAS</t>
    </r>
  </si>
  <si>
    <r>
      <rPr>
        <b/>
        <sz val="9"/>
        <rFont val="Arial Narrow"/>
        <family val="2"/>
      </rPr>
      <t>HORAS</t>
    </r>
  </si>
  <si>
    <r>
      <rPr>
        <b/>
        <sz val="9"/>
        <rFont val="Arial Narrow"/>
        <family val="2"/>
      </rPr>
      <t>HORAS</t>
    </r>
  </si>
  <si>
    <r>
      <rPr>
        <b/>
        <sz val="9"/>
        <rFont val="Arial Narrow"/>
        <family val="2"/>
      </rPr>
      <t>HORAS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</si>
  <si>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</si>
  <si>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</si>
  <si>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</si>
  <si>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</si>
  <si>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</si>
  <si>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</si>
  <si>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</si>
  <si>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</si>
  <si>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</si>
  <si>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</si>
  <si>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</si>
  <si>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</si>
  <si>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</si>
  <si>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</si>
  <si>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MÊS</t>
    </r>
  </si>
  <si>
    <r>
      <rPr>
        <b/>
        <sz val="9"/>
        <rFont val="Arial Narrow"/>
        <family val="2"/>
      </rPr>
      <t>MÊS</t>
    </r>
  </si>
  <si>
    <r>
      <rPr>
        <b/>
        <sz val="9"/>
        <rFont val="Arial"/>
        <family val="2"/>
      </rPr>
      <t>CÓDIGO</t>
    </r>
  </si>
  <si>
    <r>
      <rPr>
        <b/>
        <sz val="9"/>
        <rFont val="Arial Narrow"/>
        <family val="2"/>
      </rPr>
      <t>CÓDIGO</t>
    </r>
  </si>
  <si>
    <r>
      <rPr>
        <b/>
        <sz val="9"/>
        <rFont val="Arial Narrow"/>
        <family val="2"/>
      </rPr>
      <t>CÓDIGO</t>
    </r>
  </si>
  <si>
    <r>
      <rPr>
        <b/>
        <sz val="9"/>
        <rFont val="Arial Narrow"/>
        <family val="2"/>
      </rPr>
      <t>PRINCIPAL</t>
    </r>
  </si>
  <si>
    <r>
      <rPr>
        <b/>
        <sz val="9"/>
        <rFont val="Arial Narrow"/>
        <family val="2"/>
      </rPr>
      <t>SECUNDÁRIO</t>
    </r>
  </si>
  <si>
    <r>
      <rPr>
        <b/>
        <sz val="12"/>
        <rFont val="Arial Narrow"/>
        <family val="2"/>
      </rPr>
      <t>01</t>
    </r>
  </si>
  <si>
    <r>
      <rPr>
        <b/>
        <sz val="12"/>
        <rFont val="Arial Narrow"/>
        <family val="2"/>
      </rPr>
      <t>01</t>
    </r>
  </si>
  <si>
    <r>
      <rPr>
        <b/>
        <sz val="12"/>
        <rFont val="Arial Narrow"/>
        <family val="2"/>
      </rPr>
      <t>01</t>
    </r>
  </si>
  <si>
    <r>
      <rPr>
        <b/>
        <sz val="12"/>
        <rFont val="Arial Narrow"/>
        <family val="2"/>
      </rPr>
      <t>02</t>
    </r>
  </si>
  <si>
    <r>
      <rPr>
        <b/>
        <sz val="12"/>
        <rFont val="Arial Narrow"/>
        <family val="2"/>
      </rPr>
      <t>02</t>
    </r>
  </si>
  <si>
    <r>
      <rPr>
        <b/>
        <sz val="12"/>
        <rFont val="Arial Narrow"/>
        <family val="2"/>
      </rPr>
      <t>02</t>
    </r>
  </si>
  <si>
    <r>
      <rPr>
        <b/>
        <sz val="10"/>
        <rFont val="Arial Narrow"/>
        <family val="2"/>
      </rPr>
      <t>SECÇÃO 4: EMPREGO</t>
    </r>
  </si>
  <si>
    <r>
      <rPr>
        <b/>
        <sz val="10"/>
        <rFont val="Arial Narrow"/>
        <family val="2"/>
      </rPr>
      <t>SECÇÃO 4: EMPREGO</t>
    </r>
  </si>
  <si>
    <r>
      <rPr>
        <b/>
        <sz val="10"/>
        <rFont val="Arial Narrow"/>
        <family val="2"/>
      </rPr>
      <t>SECÇÃO 4: EMPREGO</t>
    </r>
  </si>
  <si>
    <r>
      <rPr>
        <b/>
        <sz val="9"/>
        <rFont val="Arial Narrow"/>
        <family val="2"/>
      </rPr>
      <t>CÓDIGO ID:</t>
    </r>
  </si>
  <si>
    <r>
      <rPr>
        <b/>
        <sz val="9"/>
        <rFont val="Arial Narrow"/>
        <family val="2"/>
      </rPr>
      <t>CÓDIGO ID:</t>
    </r>
  </si>
  <si>
    <r>
      <rPr>
        <b/>
        <sz val="9"/>
        <rFont val="Arial Narrow"/>
        <family val="2"/>
      </rPr>
      <t>CÓDIGO ID:</t>
    </r>
  </si>
  <si>
    <r>
      <rPr>
        <sz val="9"/>
        <rFont val="Arial Narrow"/>
        <family val="2"/>
      </rPr>
      <t>Qual é a atividade da empresa em que [NOME] esteve empregado ou que produtos (serviços) fabrica (fornece)?</t>
    </r>
  </si>
  <si>
    <r>
      <rPr>
        <sz val="9"/>
        <rFont val="Arial Narrow"/>
        <family val="2"/>
      </rPr>
      <t>Qual é o principal empregador de [NOME] neste emprego?</t>
    </r>
  </si>
  <si>
    <r>
      <rPr>
        <sz val="9"/>
        <rFont val="Arial Narrow"/>
        <family val="2"/>
      </rPr>
      <t xml:space="preserve"> [NOME] beneficia de férias pagas?  </t>
    </r>
  </si>
  <si>
    <r>
      <rPr>
        <sz val="9"/>
        <rFont val="Arial Narrow"/>
        <family val="2"/>
      </rPr>
      <t xml:space="preserve">Quantos dias de férias anuais [NOME] gozou nos últimos 12 meses? </t>
    </r>
  </si>
  <si>
    <r>
      <rPr>
        <sz val="9"/>
        <rFont val="Arial Narrow"/>
        <family val="2"/>
      </rPr>
      <t xml:space="preserve"> [NOME] beneficia de baixa por doença?  </t>
    </r>
  </si>
  <si>
    <r>
      <rPr>
        <sz val="9"/>
        <rFont val="Arial Narrow"/>
        <family val="2"/>
      </rPr>
      <t>Quantos dias por mês [NOME] dedica habitualmente a este emprego?</t>
    </r>
  </si>
  <si>
    <r>
      <rPr>
        <sz val="9"/>
        <rFont val="Arial Narrow"/>
        <family val="2"/>
      </rPr>
      <t>Qual é a categoria socioprofissional de [NOME] neste emprego?</t>
    </r>
  </si>
  <si>
    <r>
      <rPr>
        <sz val="9"/>
        <rFont val="Arial Narrow"/>
        <family val="2"/>
      </rPr>
      <t xml:space="preserve">[NOME] beneficia de licença de maternidade/paternidade?  </t>
    </r>
  </si>
  <si>
    <r>
      <rPr>
        <sz val="9"/>
        <rFont val="Arial Narrow"/>
        <family val="2"/>
      </rPr>
      <t>Qual é o número de dias de licença de maternidade/paternidade regulamentar?</t>
    </r>
  </si>
  <si>
    <r>
      <rPr>
        <sz val="9"/>
        <rFont val="Arial Narrow"/>
        <family val="2"/>
      </rPr>
      <t>[NOME] tem um recibo de ordenado?</t>
    </r>
  </si>
  <si>
    <r>
      <rPr>
        <sz val="9"/>
        <rFont val="Arial Narrow"/>
        <family val="2"/>
      </rPr>
      <t>Qual foi o salário de [NOME] neste emprego (para o período de tempo considerado)?</t>
    </r>
  </si>
  <si>
    <r>
      <rPr>
        <sz val="9"/>
        <rFont val="Arial Narrow"/>
        <family val="2"/>
      </rPr>
      <t>[NOME] beneficia de outras regalias (subsídio de transporte, subsídio de alojamento, etc. que não alimentação) não incluídas no salário no âmbito deste emprego?</t>
    </r>
  </si>
  <si>
    <r>
      <rPr>
        <sz val="9"/>
        <rFont val="Arial Narrow"/>
        <family val="2"/>
      </rPr>
      <t xml:space="preserve">Em quanto avalia as regalias (apenas aquelas que não estão incluídas no salário)? </t>
    </r>
  </si>
  <si>
    <r>
      <rPr>
        <sz val="9"/>
        <rFont val="Arial Narrow"/>
        <family val="2"/>
      </rPr>
      <t>Em quanto avalia esta alimentação?</t>
    </r>
  </si>
  <si>
    <r>
      <rPr>
        <sz val="9"/>
        <rFont val="Arial Narrow"/>
        <family val="2"/>
      </rPr>
      <t xml:space="preserve">Além do emprego principal que acaba de ser descrito, [NOME] exerceu algum emprego secundário nos últimos 12 meses? </t>
    </r>
  </si>
  <si>
    <r>
      <rPr>
        <sz val="9"/>
        <rFont val="Arial Narrow"/>
        <family val="2"/>
      </rPr>
      <t>SE NS, INSCREVER 99998</t>
    </r>
  </si>
  <si>
    <r>
      <rPr>
        <b/>
        <sz val="9"/>
        <rFont val="Arial Narrow"/>
        <family val="2"/>
      </rPr>
      <t xml:space="preserve">Assalariado  </t>
    </r>
  </si>
  <si>
    <r>
      <rPr>
        <b/>
        <u/>
        <sz val="9"/>
        <rFont val="Arial Narrow"/>
        <family val="2"/>
      </rPr>
      <t>CÓDIGO DA UNIDADE DE TEMPO</t>
    </r>
  </si>
  <si>
    <r>
      <rPr>
        <sz val="9"/>
        <rFont val="Arial Narrow"/>
        <family val="2"/>
      </rPr>
      <t>1 Quadro superior</t>
    </r>
  </si>
  <si>
    <r>
      <rPr>
        <b/>
        <u/>
        <sz val="9"/>
        <rFont val="Arial Narrow"/>
        <family val="2"/>
      </rPr>
      <t>UNIDADE DE TEMPO</t>
    </r>
  </si>
  <si>
    <r>
      <rPr>
        <sz val="9"/>
        <rFont val="Arial Narrow"/>
        <family val="2"/>
      </rPr>
      <t>SEMANA</t>
    </r>
  </si>
  <si>
    <r>
      <rPr>
        <sz val="9"/>
        <rFont val="Arial Narrow"/>
        <family val="2"/>
      </rPr>
      <t>2 Quadro médio/supervisor</t>
    </r>
  </si>
  <si>
    <r>
      <rPr>
        <sz val="9"/>
        <rFont val="Arial Narrow"/>
        <family val="2"/>
      </rPr>
      <t>SEMANA</t>
    </r>
  </si>
  <si>
    <r>
      <rPr>
        <sz val="9"/>
        <rFont val="Arial Narrow"/>
        <family val="2"/>
      </rPr>
      <t>MÊS</t>
    </r>
  </si>
  <si>
    <r>
      <rPr>
        <sz val="9"/>
        <rFont val="Arial Narrow"/>
        <family val="2"/>
      </rPr>
      <t>3 Operário ou trabalhador qualificado</t>
    </r>
  </si>
  <si>
    <r>
      <rPr>
        <sz val="9"/>
        <rFont val="Arial Narrow"/>
        <family val="2"/>
      </rPr>
      <t>MÊS</t>
    </r>
  </si>
  <si>
    <r>
      <rPr>
        <sz val="9"/>
        <rFont val="Arial Narrow"/>
        <family val="2"/>
      </rPr>
      <t>TRIMESTRE</t>
    </r>
  </si>
  <si>
    <r>
      <rPr>
        <sz val="9"/>
        <rFont val="Arial Narrow"/>
        <family val="2"/>
      </rPr>
      <t>1    Sim</t>
    </r>
  </si>
  <si>
    <r>
      <rPr>
        <sz val="9"/>
        <rFont val="Arial Narrow"/>
        <family val="2"/>
      </rPr>
      <t>ANO</t>
    </r>
  </si>
  <si>
    <r>
      <rPr>
        <sz val="9"/>
        <rFont val="Arial Narrow"/>
        <family val="2"/>
      </rPr>
      <t>1 Sim</t>
    </r>
  </si>
  <si>
    <r>
      <rPr>
        <sz val="9"/>
        <rFont val="Arial Narrow"/>
        <family val="2"/>
      </rPr>
      <t>ANO</t>
    </r>
  </si>
  <si>
    <r>
      <rPr>
        <sz val="9"/>
        <rFont val="Arial Narrow"/>
        <family val="2"/>
      </rPr>
      <t>5 Servente, serviço doméstico</t>
    </r>
  </si>
  <si>
    <r>
      <rPr>
        <sz val="9"/>
        <rFont val="Arial Narrow"/>
        <family val="2"/>
      </rPr>
      <t>2    Não</t>
    </r>
  </si>
  <si>
    <r>
      <rPr>
        <b/>
        <u/>
        <sz val="9"/>
        <rFont val="Arial Narrow"/>
        <family val="2"/>
      </rPr>
      <t>CÓDIGO DA UNIDADE DE TEMPO</t>
    </r>
  </si>
  <si>
    <r>
      <rPr>
        <b/>
        <u/>
        <sz val="9"/>
        <rFont val="Arial Narrow"/>
        <family val="2"/>
      </rPr>
      <t>CÓDIGO DA UNIDADE DE TEMPO</t>
    </r>
  </si>
  <si>
    <r>
      <rPr>
        <sz val="9"/>
        <rFont val="Arial Narrow"/>
        <family val="2"/>
      </rPr>
      <t>4 Empresa associativa</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</si>
  <si>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</si>
  <si>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</si>
  <si>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</si>
  <si>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</si>
  <si>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SEMANA</t>
    </r>
  </si>
  <si>
    <r>
      <rPr>
        <sz val="9"/>
        <rFont val="Arial Narrow"/>
        <family val="2"/>
      </rPr>
      <t>SEMANA</t>
    </r>
  </si>
  <si>
    <r>
      <rPr>
        <sz val="9"/>
        <rFont val="Arial Narrow"/>
        <family val="2"/>
      </rPr>
      <t>2 Não</t>
    </r>
  </si>
  <si>
    <r>
      <rPr>
        <sz val="9"/>
        <rFont val="Arial Narrow"/>
        <family val="2"/>
      </rPr>
      <t>MÊS</t>
    </r>
  </si>
  <si>
    <r>
      <rPr>
        <sz val="9"/>
        <rFont val="Arial Narrow"/>
        <family val="2"/>
      </rPr>
      <t>MÊS</t>
    </r>
  </si>
  <si>
    <r>
      <rPr>
        <sz val="9"/>
        <rFont val="Arial Narrow"/>
        <family val="2"/>
      </rPr>
      <t xml:space="preserve">7 Estagiário ou aprendiz não remunerado  </t>
    </r>
  </si>
  <si>
    <r>
      <rPr>
        <sz val="9"/>
        <rFont val="Arial Narrow"/>
        <family val="2"/>
      </rPr>
      <t>1 Sim</t>
    </r>
  </si>
  <si>
    <r>
      <rPr>
        <sz val="9"/>
        <rFont val="Arial Narrow"/>
        <family val="2"/>
      </rPr>
      <t xml:space="preserve">1 Sim </t>
    </r>
  </si>
  <si>
    <r>
      <rPr>
        <sz val="9"/>
        <rFont val="Arial Narrow"/>
        <family val="2"/>
      </rPr>
      <t>2 Não ► Secção 5</t>
    </r>
  </si>
  <si>
    <r>
      <rPr>
        <sz val="9"/>
        <rFont val="Arial Narrow"/>
        <family val="2"/>
      </rPr>
      <t>9 Trabalhador por conta própria</t>
    </r>
  </si>
  <si>
    <r>
      <rPr>
        <sz val="9"/>
        <rFont val="Arial Narrow"/>
        <family val="2"/>
      </rPr>
      <t>1 Sim</t>
    </r>
  </si>
  <si>
    <r>
      <rPr>
        <sz val="9"/>
        <rFont val="Arial Narrow"/>
        <family val="2"/>
      </rPr>
      <t>10 Patrão</t>
    </r>
  </si>
  <si>
    <r>
      <rPr>
        <b/>
        <sz val="9"/>
        <rFont val="Arial Narrow"/>
        <family val="2"/>
      </rPr>
      <t>UNIDADE 
DE TEMPO</t>
    </r>
  </si>
  <si>
    <r>
      <rPr>
        <b/>
        <sz val="9"/>
        <rFont val="Arial Narrow"/>
        <family val="2"/>
      </rPr>
      <t>FRANCOS CFA</t>
    </r>
  </si>
  <si>
    <r>
      <rPr>
        <b/>
        <sz val="9"/>
        <rFont val="Arial Narrow"/>
        <family val="2"/>
      </rPr>
      <t>UNIDADE DE TEMPO</t>
    </r>
  </si>
  <si>
    <r>
      <rPr>
        <b/>
        <sz val="9"/>
        <rFont val="Arial Narrow"/>
        <family val="2"/>
      </rPr>
      <t>FRANCOS CFA</t>
    </r>
  </si>
  <si>
    <r>
      <rPr>
        <b/>
        <sz val="9"/>
        <rFont val="Arial Narrow"/>
        <family val="2"/>
      </rPr>
      <t>UNIDADE 
DE TEMPO</t>
    </r>
  </si>
  <si>
    <r>
      <rPr>
        <b/>
        <sz val="9"/>
        <rFont val="Arial Narrow"/>
        <family val="2"/>
      </rPr>
      <t>FRANCOS CFA</t>
    </r>
  </si>
  <si>
    <r>
      <rPr>
        <b/>
        <sz val="9"/>
        <rFont val="Arial Narrow"/>
        <family val="2"/>
      </rPr>
      <t>UNIDADE 
DE TEMPO</t>
    </r>
  </si>
  <si>
    <r>
      <rPr>
        <b/>
        <sz val="9"/>
        <rFont val="Arial Narrow"/>
        <family val="2"/>
      </rPr>
      <t>EMPREGO/PROFISSÃO</t>
    </r>
  </si>
  <si>
    <r>
      <rPr>
        <b/>
        <sz val="9"/>
        <rFont val="Arial Narrow"/>
        <family val="2"/>
      </rPr>
      <t>CÓDIGO</t>
    </r>
  </si>
  <si>
    <r>
      <rPr>
        <b/>
        <sz val="9"/>
        <rFont val="Arial Narrow"/>
        <family val="2"/>
      </rPr>
      <t>RAMO DE ATIVIDADE</t>
    </r>
  </si>
  <si>
    <r>
      <rPr>
        <b/>
        <sz val="9"/>
        <rFont val="Arial Narrow"/>
        <family val="2"/>
      </rPr>
      <t>CÓDIGO</t>
    </r>
  </si>
  <si>
    <r>
      <rPr>
        <b/>
        <sz val="9"/>
        <rFont val="Arial Narrow"/>
        <family val="2"/>
      </rPr>
      <t>CÓDIGO</t>
    </r>
  </si>
  <si>
    <r>
      <rPr>
        <b/>
        <sz val="9"/>
        <rFont val="Arial Narrow"/>
        <family val="2"/>
      </rPr>
      <t>MÊS</t>
    </r>
  </si>
  <si>
    <r>
      <rPr>
        <b/>
        <sz val="9"/>
        <rFont val="Arial Narrow"/>
        <family val="2"/>
      </rPr>
      <t>CÓDIGO</t>
    </r>
  </si>
  <si>
    <r>
      <rPr>
        <b/>
        <sz val="9"/>
        <rFont val="Arial Narrow"/>
        <family val="2"/>
      </rPr>
      <t>DIAS</t>
    </r>
  </si>
  <si>
    <r>
      <rPr>
        <b/>
        <sz val="9"/>
        <rFont val="Arial Narrow"/>
        <family val="2"/>
      </rPr>
      <t>CÓDIGO</t>
    </r>
  </si>
  <si>
    <r>
      <rPr>
        <b/>
        <sz val="9"/>
        <rFont val="Arial Narrow"/>
        <family val="2"/>
      </rPr>
      <t>DIAS</t>
    </r>
  </si>
  <si>
    <r>
      <rPr>
        <b/>
        <sz val="9"/>
        <rFont val="Arial Narrow"/>
        <family val="2"/>
      </rPr>
      <t>HORAS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</si>
  <si>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</si>
  <si>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</si>
  <si>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</si>
  <si>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DIAS</t>
    </r>
  </si>
  <si>
    <r>
      <rPr>
        <b/>
        <sz val="9"/>
        <rFont val="Arial Narrow"/>
        <family val="2"/>
      </rPr>
      <t>CÓDIGO</t>
    </r>
  </si>
  <si>
    <r>
      <rPr>
        <b/>
        <sz val="9"/>
        <color theme="1"/>
        <rFont val="Arial"/>
        <family val="2"/>
      </rPr>
      <t>MONTANTE EM FRANCOS CFA</t>
    </r>
  </si>
  <si>
    <r>
      <rPr>
        <b/>
        <sz val="9"/>
        <rFont val="Arial Narrow"/>
        <family val="2"/>
      </rPr>
      <t>CÓDIGO</t>
    </r>
  </si>
  <si>
    <r>
      <rPr>
        <b/>
        <sz val="9"/>
        <rFont val="Arial Narrow"/>
        <family val="2"/>
      </rPr>
      <t>CÓDIGO</t>
    </r>
  </si>
  <si>
    <r>
      <rPr>
        <b/>
        <sz val="9"/>
        <rFont val="Arial Narrow"/>
        <family val="2"/>
      </rPr>
      <t>CÓDIGO</t>
    </r>
  </si>
  <si>
    <r>
      <rPr>
        <b/>
        <sz val="12"/>
        <rFont val="Arial Narrow"/>
        <family val="2"/>
      </rPr>
      <t>01</t>
    </r>
  </si>
  <si>
    <r>
      <rPr>
        <b/>
        <sz val="12"/>
        <rFont val="Arial Narrow"/>
        <family val="2"/>
      </rPr>
      <t>01</t>
    </r>
  </si>
  <si>
    <r>
      <rPr>
        <b/>
        <sz val="12"/>
        <rFont val="Arial Narrow"/>
        <family val="2"/>
      </rPr>
      <t>01</t>
    </r>
  </si>
  <si>
    <r>
      <rPr>
        <b/>
        <sz val="12"/>
        <rFont val="Arial Narrow"/>
        <family val="2"/>
      </rPr>
      <t>02</t>
    </r>
  </si>
  <si>
    <r>
      <rPr>
        <b/>
        <sz val="12"/>
        <rFont val="Arial Narrow"/>
        <family val="2"/>
      </rPr>
      <t>02</t>
    </r>
  </si>
  <si>
    <r>
      <rPr>
        <b/>
        <sz val="12"/>
        <rFont val="Arial Narrow"/>
        <family val="2"/>
      </rPr>
      <t>02</t>
    </r>
  </si>
  <si>
    <r>
      <rPr>
        <b/>
        <sz val="10"/>
        <rFont val="Arial Narrow"/>
        <family val="2"/>
      </rPr>
      <t>SECÇÃO 4: EMPREGO</t>
    </r>
  </si>
  <si>
    <r>
      <rPr>
        <b/>
        <sz val="10"/>
        <rFont val="Arial Narrow"/>
        <family val="2"/>
      </rPr>
      <t>SECÇÃO 4: EMPREGO</t>
    </r>
  </si>
  <si>
    <r>
      <rPr>
        <b/>
        <sz val="9"/>
        <rFont val="Arial Narrow"/>
        <family val="2"/>
      </rPr>
      <t>CÓDIGO ID:</t>
    </r>
  </si>
  <si>
    <r>
      <rPr>
        <b/>
        <sz val="9"/>
        <rFont val="Arial Narrow"/>
        <family val="2"/>
      </rPr>
      <t>CÓDIGO ID:</t>
    </r>
  </si>
  <si>
    <r>
      <rPr>
        <sz val="9"/>
        <rFont val="Arial Narrow"/>
        <family val="2"/>
      </rPr>
      <t>Qual é a atividade da empresa em que [NOME] esteve empregado ou que produtos (serviços) fabrica (fornece)?</t>
    </r>
  </si>
  <si>
    <r>
      <rPr>
        <sz val="9"/>
        <rFont val="Arial Narrow"/>
        <family val="2"/>
      </rPr>
      <t>Qual é o principal empregador de [NOME] neste emprego?</t>
    </r>
  </si>
  <si>
    <r>
      <rPr>
        <sz val="9"/>
        <rFont val="Arial Narrow"/>
        <family val="2"/>
      </rPr>
      <t>Quantos meses [NOME] exerceu este emprego nos últimos 12 meses?</t>
    </r>
  </si>
  <si>
    <r>
      <rPr>
        <sz val="9"/>
        <rFont val="Arial Narrow"/>
        <family val="2"/>
      </rPr>
      <t>Quantos dias por mês [NOME] dedica habitualmente a este emprego?</t>
    </r>
  </si>
  <si>
    <r>
      <rPr>
        <sz val="9"/>
        <rFont val="Arial Narrow"/>
        <family val="2"/>
      </rPr>
      <t>Quantas horas por mês [NOME] dedica habitualmente a este emprego?</t>
    </r>
  </si>
  <si>
    <r>
      <rPr>
        <sz val="9"/>
        <rFont val="Arial Narrow"/>
        <family val="2"/>
      </rPr>
      <t>Qual é a categoria socioprofissional de [NOME] neste emprego?</t>
    </r>
  </si>
  <si>
    <r>
      <rPr>
        <sz val="9"/>
        <rFont val="Arial Narrow"/>
        <family val="2"/>
      </rPr>
      <t>Qual foi o salário de [NOME] neste emprego para o período de tempo considerado?</t>
    </r>
  </si>
  <si>
    <r>
      <rPr>
        <sz val="9"/>
        <rFont val="Arial Narrow"/>
        <family val="2"/>
      </rPr>
      <t xml:space="preserve">Em quanto avalia as regalias (apenas aquelas que não estão incluídas no salário)? </t>
    </r>
  </si>
  <si>
    <r>
      <rPr>
        <sz val="9"/>
        <rFont val="Arial Narrow"/>
        <family val="2"/>
      </rPr>
      <t>Recebe alimentação no âmbito deste emprego?</t>
    </r>
  </si>
  <si>
    <r>
      <rPr>
        <sz val="9"/>
        <rFont val="Arial Narrow"/>
        <family val="2"/>
      </rPr>
      <t>Em quanto avalia esta alimentação?</t>
    </r>
  </si>
  <si>
    <r>
      <rPr>
        <sz val="9"/>
        <rFont val="Arial Narrow"/>
        <family val="2"/>
      </rPr>
      <t>SE NS, INSCREVER 99998</t>
    </r>
  </si>
  <si>
    <r>
      <rPr>
        <b/>
        <sz val="9"/>
        <rFont val="Arial Narrow"/>
        <family val="2"/>
      </rPr>
      <t xml:space="preserve">Assalariado  </t>
    </r>
  </si>
  <si>
    <r>
      <rPr>
        <b/>
        <u/>
        <sz val="9"/>
        <rFont val="Arial Narrow"/>
        <family val="2"/>
      </rPr>
      <t>CÓDIGO DA UNIDADE DE TEMPO</t>
    </r>
  </si>
  <si>
    <r>
      <rPr>
        <sz val="9"/>
        <rFont val="Arial Narrow"/>
        <family val="2"/>
      </rPr>
      <t>1 Quadro superior</t>
    </r>
  </si>
  <si>
    <r>
      <rPr>
        <b/>
        <u/>
        <sz val="9"/>
        <rFont val="Arial Narrow"/>
        <family val="2"/>
      </rPr>
      <t>UNIDADE DE TEMPO</t>
    </r>
  </si>
  <si>
    <r>
      <rPr>
        <sz val="9"/>
        <rFont val="Arial Narrow"/>
        <family val="2"/>
      </rPr>
      <t>SEMANA</t>
    </r>
  </si>
  <si>
    <r>
      <rPr>
        <sz val="9"/>
        <rFont val="Arial Narrow"/>
        <family val="2"/>
      </rPr>
      <t xml:space="preserve">2 Quadro médio/supervisor </t>
    </r>
  </si>
  <si>
    <r>
      <rPr>
        <sz val="9"/>
        <rFont val="Arial Narrow"/>
        <family val="2"/>
      </rPr>
      <t>SEMANA</t>
    </r>
  </si>
  <si>
    <r>
      <rPr>
        <sz val="9"/>
        <rFont val="Arial Narrow"/>
        <family val="2"/>
      </rPr>
      <t>MÊS</t>
    </r>
  </si>
  <si>
    <r>
      <rPr>
        <sz val="9"/>
        <rFont val="Arial Narrow"/>
        <family val="2"/>
      </rPr>
      <t>3 Operário ou trabalhador qualificado</t>
    </r>
  </si>
  <si>
    <r>
      <rPr>
        <sz val="9"/>
        <rFont val="Arial Narrow"/>
        <family val="2"/>
      </rPr>
      <t>MÊS</t>
    </r>
  </si>
  <si>
    <r>
      <rPr>
        <sz val="9"/>
        <rFont val="Arial Narrow"/>
        <family val="2"/>
      </rPr>
      <t xml:space="preserve">4 Operário ou trabalhador não qualificado </t>
    </r>
  </si>
  <si>
    <r>
      <rPr>
        <sz val="9"/>
        <rFont val="Arial Narrow"/>
        <family val="2"/>
      </rPr>
      <t>ANO</t>
    </r>
  </si>
  <si>
    <r>
      <rPr>
        <sz val="9"/>
        <rFont val="Arial Narrow"/>
        <family val="2"/>
      </rPr>
      <t>1 Sim</t>
    </r>
  </si>
  <si>
    <r>
      <rPr>
        <b/>
        <u/>
        <sz val="9"/>
        <rFont val="Arial Narrow"/>
        <family val="2"/>
      </rPr>
      <t>CÓDIGO DA UNIDADE DE TEMPO</t>
    </r>
  </si>
  <si>
    <r>
      <rPr>
        <b/>
        <u/>
        <sz val="9"/>
        <rFont val="Arial Narrow"/>
        <family val="2"/>
      </rPr>
      <t>CÓDIGO DA UNIDADE DE TEMPO</t>
    </r>
  </si>
  <si>
    <r>
      <rPr>
        <sz val="9"/>
        <rFont val="Arial Narrow"/>
        <family val="2"/>
      </rPr>
      <t xml:space="preserve">5 Servente, serviço doméstico </t>
    </r>
  </si>
  <si>
    <r>
      <rPr>
        <sz val="9"/>
        <rFont val="Arial Narrow"/>
        <family val="2"/>
      </rPr>
      <t>SEMANA</t>
    </r>
  </si>
  <si>
    <r>
      <rPr>
        <sz val="9"/>
        <rFont val="Arial Narrow"/>
        <family val="2"/>
      </rPr>
      <t>SEMANA</t>
    </r>
  </si>
  <si>
    <r>
      <rPr>
        <sz val="9"/>
        <rFont val="Arial Narrow"/>
        <family val="2"/>
      </rPr>
      <t>MÊS</t>
    </r>
  </si>
  <si>
    <r>
      <rPr>
        <sz val="9"/>
        <rFont val="Arial Narrow"/>
        <family val="2"/>
      </rPr>
      <t>MÊS</t>
    </r>
  </si>
  <si>
    <r>
      <rPr>
        <b/>
        <sz val="9"/>
        <rFont val="Arial Narrow"/>
        <family val="2"/>
      </rPr>
      <t>Não assalariado ► Secção 5</t>
    </r>
  </si>
  <si>
    <r>
      <rPr>
        <sz val="9"/>
        <rFont val="Arial Narrow"/>
        <family val="2"/>
      </rPr>
      <t>1 Sim</t>
    </r>
  </si>
  <si>
    <r>
      <rPr>
        <sz val="9"/>
        <rFont val="Arial Narrow"/>
        <family val="2"/>
      </rPr>
      <t xml:space="preserve">7 Estagiário ou aprendiz não remunerado  </t>
    </r>
  </si>
  <si>
    <r>
      <rPr>
        <sz val="9"/>
        <rFont val="Arial Narrow"/>
        <family val="2"/>
      </rPr>
      <t>1 Sim</t>
    </r>
  </si>
  <si>
    <r>
      <rPr>
        <sz val="9"/>
        <rFont val="Arial Narrow"/>
        <family val="2"/>
      </rPr>
      <t xml:space="preserve">9 Trabalhador por conta própria </t>
    </r>
  </si>
  <si>
    <r>
      <rPr>
        <sz val="9"/>
        <rFont val="Arial Narrow"/>
        <family val="2"/>
      </rPr>
      <t>10 Patrão</t>
    </r>
  </si>
  <si>
    <r>
      <rPr>
        <b/>
        <sz val="9"/>
        <rFont val="Arial Narrow"/>
        <family val="2"/>
      </rPr>
      <t>UNIDADE DE TEMPO</t>
    </r>
  </si>
  <si>
    <r>
      <rPr>
        <b/>
        <sz val="9"/>
        <rFont val="Arial Narrow"/>
        <family val="2"/>
      </rPr>
      <t>UNIDADE DE TEMPO</t>
    </r>
  </si>
  <si>
    <r>
      <rPr>
        <b/>
        <sz val="9"/>
        <rFont val="Arial Narrow"/>
        <family val="2"/>
      </rPr>
      <t>FRANCOS CFA</t>
    </r>
  </si>
  <si>
    <r>
      <rPr>
        <b/>
        <sz val="9"/>
        <rFont val="Arial Narrow"/>
        <family val="2"/>
      </rPr>
      <t>UNIDADE DE TEMPO</t>
    </r>
  </si>
  <si>
    <r>
      <rPr>
        <b/>
        <sz val="9"/>
        <rFont val="Arial Narrow"/>
        <family val="2"/>
      </rPr>
      <t>FRANCOS CFA</t>
    </r>
  </si>
  <si>
    <r>
      <rPr>
        <b/>
        <sz val="9"/>
        <rFont val="Arial Narrow"/>
        <family val="2"/>
      </rPr>
      <t>UNIDADE DE TEMPO</t>
    </r>
  </si>
  <si>
    <r>
      <rPr>
        <b/>
        <sz val="9"/>
        <rFont val="Arial Narrow"/>
        <family val="2"/>
      </rPr>
      <t>FRANCOS CFA</t>
    </r>
  </si>
  <si>
    <r>
      <rPr>
        <b/>
        <sz val="9"/>
        <rFont val="Arial Narrow"/>
        <family val="2"/>
      </rPr>
      <t>EMPREGO/PROFISSÃO</t>
    </r>
  </si>
  <si>
    <r>
      <rPr>
        <b/>
        <sz val="9"/>
        <rFont val="Arial Narrow"/>
        <family val="2"/>
      </rPr>
      <t>CÓDIGO</t>
    </r>
  </si>
  <si>
    <r>
      <rPr>
        <b/>
        <sz val="9"/>
        <rFont val="Arial Narrow"/>
        <family val="2"/>
      </rPr>
      <t>RAMO DE ATIVIDADE</t>
    </r>
  </si>
  <si>
    <r>
      <rPr>
        <b/>
        <sz val="9"/>
        <rFont val="Arial Narrow"/>
        <family val="2"/>
      </rPr>
      <t>CÓDIGO</t>
    </r>
  </si>
  <si>
    <r>
      <rPr>
        <b/>
        <sz val="9"/>
        <rFont val="Arial Narrow"/>
        <family val="2"/>
      </rPr>
      <t>CÓDIGO</t>
    </r>
  </si>
  <si>
    <r>
      <rPr>
        <b/>
        <sz val="9"/>
        <rFont val="Arial Narrow"/>
        <family val="2"/>
      </rPr>
      <t>MÊS</t>
    </r>
  </si>
  <si>
    <r>
      <rPr>
        <b/>
        <sz val="9"/>
        <rFont val="Arial Narrow"/>
        <family val="2"/>
      </rPr>
      <t>DIAS</t>
    </r>
  </si>
  <si>
    <r>
      <rPr>
        <b/>
        <sz val="9"/>
        <rFont val="Arial Narrow"/>
        <family val="2"/>
      </rPr>
      <t>HORAS</t>
    </r>
  </si>
  <si>
    <r>
      <rPr>
        <b/>
        <sz val="9"/>
        <rFont val="Arial Narrow"/>
        <family val="2"/>
      </rPr>
      <t>CÓDIGO</t>
    </r>
  </si>
  <si>
    <r>
      <rPr>
        <b/>
        <sz val="9"/>
        <color theme="1"/>
        <rFont val="Arial"/>
        <family val="2"/>
      </rPr>
      <t>FRANCOS CFA</t>
    </r>
  </si>
  <si>
    <r>
      <rPr>
        <b/>
        <sz val="9"/>
        <rFont val="Arial Narrow"/>
        <family val="2"/>
      </rPr>
      <t>CÓDIGO</t>
    </r>
  </si>
  <si>
    <r>
      <rPr>
        <b/>
        <sz val="12"/>
        <rFont val="Arial Narrow"/>
        <family val="2"/>
      </rPr>
      <t>01</t>
    </r>
  </si>
  <si>
    <r>
      <rPr>
        <b/>
        <sz val="12"/>
        <rFont val="Arial Narrow"/>
        <family val="2"/>
      </rPr>
      <t>01</t>
    </r>
  </si>
  <si>
    <r>
      <rPr>
        <b/>
        <sz val="12"/>
        <rFont val="Arial Narrow"/>
        <family val="2"/>
      </rPr>
      <t>02</t>
    </r>
  </si>
  <si>
    <r>
      <rPr>
        <b/>
        <sz val="12"/>
        <rFont val="Arial Narrow"/>
        <family val="2"/>
      </rPr>
      <t>02</t>
    </r>
  </si>
  <si>
    <r>
      <rPr>
        <b/>
        <sz val="9"/>
        <rFont val="Arial Narrow"/>
        <family val="2"/>
      </rPr>
      <t>CÓDIGO ID:</t>
    </r>
  </si>
  <si>
    <r>
      <rPr>
        <b/>
        <sz val="9"/>
        <rFont val="Arial Narrow"/>
        <family val="2"/>
      </rPr>
      <t>CÓDIGO ID:</t>
    </r>
  </si>
  <si>
    <r>
      <rPr>
        <sz val="9"/>
        <rFont val="Arial Narrow"/>
        <family val="2"/>
      </rPr>
      <t>Qual é o código ID do respondente?</t>
    </r>
  </si>
  <si>
    <r>
      <rPr>
        <sz val="9"/>
        <rFont val="Arial Narrow"/>
        <family val="2"/>
      </rPr>
      <t>[NOME] beneficiou de uma pensão de alimentos (em caso de divórcio ou separação) nos últimos 12 meses?</t>
    </r>
  </si>
  <si>
    <r>
      <rPr>
        <sz val="9"/>
        <rFont val="Arial Narrow"/>
        <family val="2"/>
      </rPr>
      <t>[NOME] auferiu rendimentos de capitais e financeiros (dividendos de ações, juros de aplicações, etc.) nos últimos 12 meses?</t>
    </r>
  </si>
  <si>
    <r>
      <rPr>
        <sz val="9"/>
        <rFont val="Arial Narrow"/>
        <family val="2"/>
      </rPr>
      <t>[NOME] auferiu outros rendimentos (ganhos em lotaria, herança, venda de bens, etc.) nos últimos 12 meses?</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</si>
  <si>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</si>
  <si>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</si>
  <si>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</si>
  <si>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</si>
  <si>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</si>
  <si>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</si>
  <si>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</si>
  <si>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2. Não ► Secção 6</t>
    </r>
  </si>
  <si>
    <r>
      <rPr>
        <b/>
        <sz val="9"/>
        <rFont val="Arial Narrow"/>
        <family val="2"/>
      </rPr>
      <t>CÓDIGO ID:</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</si>
  <si>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</si>
  <si>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</si>
  <si>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</si>
  <si>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</si>
  <si>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</si>
  <si>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</si>
  <si>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</si>
  <si>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</si>
  <si>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</si>
  <si>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</si>
  <si>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</si>
  <si>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</si>
  <si>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</si>
  <si>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</si>
  <si>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b/>
        <sz val="10"/>
        <rFont val="Arial Narrow"/>
        <family val="2"/>
      </rPr>
      <t>SECÇÃO 6: POUPANÇAS E CRÉDITO (INDIVÍDUOS COM IDADE IGUAL OU SUPERIOR A 15 ANOS)</t>
    </r>
  </si>
  <si>
    <r>
      <rPr>
        <b/>
        <sz val="10"/>
        <rFont val="Arial Narrow"/>
        <family val="2"/>
      </rPr>
      <t>SECÇÃO 6: POUPANÇAS E CRÉDITO (INDIVÍDUOS COM IDADE IGUAL OU SUPERIOR A 15 ANOS)</t>
    </r>
  </si>
  <si>
    <r>
      <rPr>
        <b/>
        <sz val="9"/>
        <rFont val="Arial Narrow"/>
        <family val="2"/>
      </rPr>
      <t>CÓDIGO ID:</t>
    </r>
  </si>
  <si>
    <r>
      <rPr>
        <b/>
        <sz val="9"/>
        <rFont val="Arial Narrow"/>
        <family val="2"/>
      </rPr>
      <t>CÓDIGO ID:</t>
    </r>
  </si>
  <si>
    <r>
      <rPr>
        <b/>
        <sz val="9"/>
        <rFont val="Arial Narrow"/>
        <family val="2"/>
      </rPr>
      <t>CÓDIGO ID do respondente</t>
    </r>
  </si>
  <si>
    <r>
      <rPr>
        <sz val="9"/>
        <rFont val="Arial Narrow"/>
        <family val="2"/>
      </rPr>
      <t>[NOME] solicitou crédito a uma instituição financeira nos últimos 12 meses?</t>
    </r>
  </si>
  <si>
    <r>
      <rPr>
        <sz val="9"/>
        <rFont val="Arial Narrow"/>
        <family val="2"/>
      </rPr>
      <t>Por que razão [NOME] não solicitou crédito nos últimos 12 meses?</t>
    </r>
  </si>
  <si>
    <r>
      <rPr>
        <sz val="9"/>
        <rFont val="Arial Narrow"/>
        <family val="2"/>
      </rPr>
      <t>[NOME] obteve crédito junto de uma destas instituições financeiras nos últimos 12 meses?</t>
    </r>
  </si>
  <si>
    <r>
      <rPr>
        <sz val="9"/>
        <rFont val="Arial Narrow"/>
        <family val="2"/>
      </rPr>
      <t>Qual a razão principal para [NOME] não ter obtido crédito?</t>
    </r>
  </si>
  <si>
    <r>
      <rPr>
        <sz val="9"/>
        <rFont val="Arial Narrow"/>
        <family val="2"/>
      </rPr>
      <t xml:space="preserve">[NOME] beneficiou mesmo assim de um crédito no passado que ainda não foi totalmente reembolsado?  </t>
    </r>
  </si>
  <si>
    <r>
      <rPr>
        <sz val="9"/>
        <rFont val="Arial Narrow"/>
        <family val="2"/>
      </rPr>
      <t xml:space="preserve">Junto de quem foi contraído este último crédito? 
</t>
    </r>
  </si>
  <si>
    <r>
      <rPr>
        <sz val="9"/>
        <rFont val="Arial Narrow"/>
        <family val="2"/>
      </rPr>
      <t>Em que data foi contraído este último</t>
    </r>
    <r>
      <rPr>
        <sz val="9"/>
        <rFont val="Arial Narrow"/>
        <family val="2"/>
      </rPr>
      <t xml:space="preserve"> crédito?</t>
    </r>
  </si>
  <si>
    <r>
      <rPr>
        <sz val="9"/>
        <rFont val="Arial Narrow"/>
        <family val="2"/>
      </rPr>
      <t>Qual é a periodicidade dos reembolsos deste último crédito?</t>
    </r>
  </si>
  <si>
    <r>
      <rPr>
        <sz val="9"/>
        <rFont val="Arial Narrow"/>
        <family val="2"/>
      </rPr>
      <t>Qual é o número de prestações de reembolso deste último crédito segundo a periodicidade anterior?</t>
    </r>
  </si>
  <si>
    <r>
      <rPr>
        <sz val="9"/>
        <rFont val="Arial Narrow"/>
        <family val="2"/>
      </rPr>
      <t>Qual é o número de prestações já reembolsadas deste último crédito?</t>
    </r>
  </si>
  <si>
    <r>
      <rPr>
        <i/>
        <sz val="8"/>
        <rFont val="Arial Narrow"/>
        <family val="2"/>
      </rPr>
      <t>(Para o mês, inscrever 01 para janeiro, 02 para fevereiro, etc.)</t>
    </r>
  </si>
  <si>
    <r>
      <rPr>
        <i/>
        <sz val="8"/>
        <rFont val="Arial Narrow"/>
        <family val="2"/>
      </rPr>
      <t>(Para o ano, inscrever os quatro algarismos, ex: 2010 para 2010; 2011 para 2011, etc.)</t>
    </r>
  </si>
  <si>
    <r>
      <rPr>
        <sz val="9"/>
        <rFont val="Arial Narrow"/>
        <family val="2"/>
      </rPr>
      <t>1.Educação</t>
    </r>
  </si>
  <si>
    <r>
      <rPr>
        <sz val="9"/>
        <rFont val="Arial Narrow"/>
        <family val="2"/>
      </rPr>
      <t>2. Saúde</t>
    </r>
  </si>
  <si>
    <r>
      <rPr>
        <sz val="9"/>
        <rFont val="Arial Narrow"/>
        <family val="2"/>
      </rPr>
      <t>1. Semanal</t>
    </r>
  </si>
  <si>
    <r>
      <rPr>
        <sz val="9"/>
        <rFont val="Arial Narrow"/>
        <family val="2"/>
      </rPr>
      <t xml:space="preserve">1. Ausência de instituições de crédito </t>
    </r>
  </si>
  <si>
    <r>
      <rPr>
        <sz val="9"/>
        <rFont val="Arial Narrow"/>
        <family val="2"/>
      </rPr>
      <t>1. Processo incompleto</t>
    </r>
  </si>
  <si>
    <r>
      <rPr>
        <sz val="9"/>
        <rFont val="Arial Narrow"/>
        <family val="2"/>
      </rPr>
      <t>3. Equipamento para o agregado familiar (viatura, eletrodoméstico, etc.)</t>
    </r>
  </si>
  <si>
    <r>
      <rPr>
        <sz val="9"/>
        <rFont val="Arial Narrow"/>
        <family val="2"/>
      </rPr>
      <t>1. Banco</t>
    </r>
  </si>
  <si>
    <r>
      <rPr>
        <sz val="9"/>
        <rFont val="Arial Narrow"/>
        <family val="2"/>
      </rPr>
      <t>2. Mensal</t>
    </r>
  </si>
  <si>
    <r>
      <rPr>
        <sz val="9"/>
        <rFont val="Arial Narrow"/>
        <family val="2"/>
      </rPr>
      <t>3. Trimestral</t>
    </r>
  </si>
  <si>
    <r>
      <rPr>
        <sz val="9"/>
        <rFont val="Arial Narrow"/>
        <family val="2"/>
      </rPr>
      <t xml:space="preserve">2. Não sabe como solicitar </t>
    </r>
  </si>
  <si>
    <r>
      <rPr>
        <sz val="9"/>
        <rFont val="Arial Narrow"/>
        <family val="2"/>
      </rPr>
      <t>2. Falta de fiador</t>
    </r>
  </si>
  <si>
    <r>
      <rPr>
        <sz val="9"/>
        <rFont val="Arial Narrow"/>
        <family val="2"/>
      </rPr>
      <t>4. Aquisição de terreno, construção, recuperação de habitação</t>
    </r>
  </si>
  <si>
    <r>
      <rPr>
        <sz val="9"/>
        <rFont val="Arial Narrow"/>
        <family val="2"/>
      </rPr>
      <t>3. ONG</t>
    </r>
  </si>
  <si>
    <r>
      <rPr>
        <sz val="9"/>
        <rFont val="Arial Narrow"/>
        <family val="2"/>
      </rPr>
      <t>4. Semestral</t>
    </r>
  </si>
  <si>
    <r>
      <rPr>
        <sz val="9"/>
        <rFont val="Arial Narrow"/>
        <family val="2"/>
      </rPr>
      <t>4. Fornecedor</t>
    </r>
  </si>
  <si>
    <r>
      <rPr>
        <sz val="9"/>
        <rFont val="Arial Narrow"/>
        <family val="2"/>
      </rPr>
      <t>5. Anual</t>
    </r>
  </si>
  <si>
    <r>
      <rPr>
        <sz val="9"/>
        <rFont val="Arial Narrow"/>
        <family val="2"/>
      </rPr>
      <t>1.  Sim</t>
    </r>
  </si>
  <si>
    <r>
      <rPr>
        <sz val="9"/>
        <rFont val="Arial Narrow"/>
        <family val="2"/>
      </rPr>
      <t>3. Não preenche as condições</t>
    </r>
  </si>
  <si>
    <r>
      <rPr>
        <sz val="9"/>
        <rFont val="Arial Narrow"/>
        <family val="2"/>
      </rPr>
      <t>1. Sim</t>
    </r>
  </si>
  <si>
    <r>
      <rPr>
        <sz val="9"/>
        <rFont val="Arial Narrow"/>
        <family val="2"/>
      </rPr>
      <t>1. Sim</t>
    </r>
  </si>
  <si>
    <r>
      <rPr>
        <sz val="9"/>
        <rFont val="Arial Narrow"/>
        <family val="2"/>
      </rPr>
      <t>1 Sim</t>
    </r>
  </si>
  <si>
    <r>
      <rPr>
        <sz val="9"/>
        <rFont val="Arial Narrow"/>
        <family val="2"/>
      </rPr>
      <t>5. Criar um negócio, empresa</t>
    </r>
  </si>
  <si>
    <r>
      <rPr>
        <sz val="9"/>
        <rFont val="Arial Narrow"/>
        <family val="2"/>
      </rPr>
      <t>5. Cooperativa</t>
    </r>
  </si>
  <si>
    <r>
      <rPr>
        <sz val="9"/>
        <rFont val="Arial Narrow"/>
        <family val="2"/>
      </rPr>
      <t>6. De uma só vez</t>
    </r>
  </si>
  <si>
    <r>
      <rPr>
        <sz val="9"/>
        <rFont val="Arial Narrow"/>
        <family val="2"/>
      </rPr>
      <t>2. Não</t>
    </r>
  </si>
  <si>
    <r>
      <rPr>
        <sz val="9"/>
        <rFont val="Arial Narrow"/>
        <family val="2"/>
      </rPr>
      <t>2. Não</t>
    </r>
  </si>
  <si>
    <r>
      <rPr>
        <sz val="9"/>
        <rFont val="Arial Narrow"/>
        <family val="2"/>
      </rPr>
      <t>2. Não</t>
    </r>
  </si>
  <si>
    <r>
      <rPr>
        <sz val="9"/>
        <rFont val="Arial Narrow"/>
        <family val="2"/>
      </rPr>
      <t>2. Não</t>
    </r>
  </si>
  <si>
    <r>
      <rPr>
        <sz val="9"/>
        <rFont val="Arial Narrow"/>
        <family val="2"/>
      </rPr>
      <t>2 Não ► Secção 7A</t>
    </r>
  </si>
  <si>
    <r>
      <rPr>
        <sz val="9"/>
        <rFont val="Arial Narrow"/>
        <family val="2"/>
      </rPr>
      <t>6. Outro agregado familiar</t>
    </r>
  </si>
  <si>
    <r>
      <rPr>
        <sz val="9"/>
        <rFont val="Arial Narrow"/>
        <family val="2"/>
      </rPr>
      <t>7. Não especificado</t>
    </r>
  </si>
  <si>
    <r>
      <rPr>
        <sz val="9"/>
        <rFont val="Arial Narrow"/>
        <family val="2"/>
      </rPr>
      <t>Correios</t>
    </r>
  </si>
  <si>
    <r>
      <rPr>
        <sz val="9"/>
        <rFont val="Arial Narrow"/>
        <family val="2"/>
      </rPr>
      <t>Banca móvel</t>
    </r>
  </si>
  <si>
    <r>
      <rPr>
        <sz val="9"/>
        <rFont val="Arial Narrow"/>
        <family val="2"/>
      </rPr>
      <t>Cartão pré-pago</t>
    </r>
  </si>
  <si>
    <r>
      <rPr>
        <sz val="9"/>
        <rFont val="Arial Narrow"/>
        <family val="2"/>
      </rPr>
      <t>2. Não</t>
    </r>
  </si>
  <si>
    <r>
      <rPr>
        <sz val="9"/>
        <rFont val="Arial Narrow"/>
        <family val="2"/>
      </rPr>
      <t>5. Incapaz de proceder ao reembolso</t>
    </r>
  </si>
  <si>
    <r>
      <rPr>
        <sz val="9"/>
        <rFont val="Arial Narrow"/>
        <family val="2"/>
      </rPr>
      <t>4. Outro crédito em curso</t>
    </r>
  </si>
  <si>
    <r>
      <rPr>
        <sz val="9"/>
        <rFont val="Arial Narrow"/>
        <family val="2"/>
      </rPr>
      <t>7. Tontina/associação</t>
    </r>
  </si>
  <si>
    <r>
      <rPr>
        <sz val="9"/>
        <rFont val="Arial Narrow"/>
        <family val="2"/>
      </rPr>
      <t>6. Outro crédito em curso</t>
    </r>
  </si>
  <si>
    <r>
      <rPr>
        <sz val="9"/>
        <rFont val="Arial Narrow"/>
        <family val="2"/>
      </rPr>
      <t>7. Não foi necessário</t>
    </r>
  </si>
  <si>
    <r>
      <rPr>
        <sz val="9"/>
        <rFont val="Arial Narrow"/>
        <family val="2"/>
      </rPr>
      <t xml:space="preserve">5. Outro (especificar) </t>
    </r>
  </si>
  <si>
    <r>
      <rPr>
        <sz val="9"/>
        <rFont val="Arial Narrow"/>
        <family val="2"/>
      </rPr>
      <t>8. Consumo do agregado familiar</t>
    </r>
  </si>
  <si>
    <r>
      <rPr>
        <sz val="9"/>
        <rFont val="Arial Narrow"/>
        <family val="2"/>
      </rPr>
      <t>8. Outro (especificar)</t>
    </r>
  </si>
  <si>
    <r>
      <rPr>
        <sz val="9"/>
        <rFont val="Arial Narrow"/>
        <family val="2"/>
      </rPr>
      <t xml:space="preserve">9. Eventos/festas            </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</si>
  <si>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</si>
  <si>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</si>
  <si>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</si>
  <si>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</si>
  <si>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</si>
  <si>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</si>
  <si>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</si>
  <si>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</si>
  <si>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</si>
  <si>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</si>
  <si>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</si>
  <si>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</si>
  <si>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</si>
  <si>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MÊS</t>
    </r>
  </si>
  <si>
    <r>
      <rPr>
        <b/>
        <sz val="9"/>
        <rFont val="Arial Narrow"/>
        <family val="2"/>
      </rPr>
      <t>ANO</t>
    </r>
  </si>
  <si>
    <r>
      <rPr>
        <b/>
        <sz val="9"/>
        <rFont val="Arial Narrow"/>
        <family val="2"/>
      </rPr>
      <t>MONTANTE</t>
    </r>
  </si>
  <si>
    <r>
      <rPr>
        <b/>
        <sz val="9"/>
        <rFont val="Arial Narrow"/>
        <family val="2"/>
      </rPr>
      <t>CÓDIGO</t>
    </r>
  </si>
  <si>
    <r>
      <rPr>
        <b/>
        <sz val="9"/>
        <rFont val="Arial Narrow"/>
        <family val="2"/>
      </rPr>
      <t>NÚMERO</t>
    </r>
  </si>
  <si>
    <r>
      <rPr>
        <b/>
        <sz val="9"/>
        <rFont val="Arial Narrow"/>
        <family val="2"/>
      </rPr>
      <t>MONTANTE</t>
    </r>
  </si>
  <si>
    <r>
      <rPr>
        <b/>
        <sz val="9"/>
        <rFont val="Arial Narrow"/>
        <family val="2"/>
      </rPr>
      <t>NÚMERO</t>
    </r>
  </si>
  <si>
    <r>
      <rPr>
        <b/>
        <sz val="9"/>
        <rFont val="Arial Narrow"/>
        <family val="2"/>
      </rPr>
      <t>CÓDIGO ID:</t>
    </r>
  </si>
  <si>
    <r>
      <rPr>
        <b/>
        <sz val="9"/>
        <rFont val="Arial Narrow"/>
        <family val="2"/>
      </rPr>
      <t>(7A.01)</t>
    </r>
  </si>
  <si>
    <r>
      <rPr>
        <b/>
        <sz val="9"/>
        <rFont val="Arial Narrow"/>
        <family val="2"/>
      </rPr>
      <t>(7A.02)</t>
    </r>
  </si>
  <si>
    <r>
      <rPr>
        <b/>
        <sz val="9"/>
        <rFont val="Arial Narrow"/>
        <family val="2"/>
      </rPr>
      <t>(7A.03)</t>
    </r>
  </si>
  <si>
    <r>
      <rPr>
        <b/>
        <sz val="9"/>
        <rFont val="Arial Narrow"/>
        <family val="2"/>
      </rPr>
      <t>(7A.04)</t>
    </r>
  </si>
  <si>
    <r>
      <rPr>
        <b/>
        <sz val="9"/>
        <rFont val="Arial Narrow"/>
        <family val="2"/>
      </rPr>
      <t>(7A.05)</t>
    </r>
  </si>
  <si>
    <r>
      <rPr>
        <b/>
        <sz val="9"/>
        <rFont val="Arial Narrow"/>
        <family val="2"/>
      </rPr>
      <t>(7A.06)</t>
    </r>
  </si>
  <si>
    <r>
      <rPr>
        <b/>
        <sz val="9"/>
        <rFont val="Arial Narrow"/>
        <family val="2"/>
      </rPr>
      <t>(7A.07)</t>
    </r>
  </si>
  <si>
    <r>
      <rPr>
        <b/>
        <sz val="9"/>
        <rFont val="Arial Narrow"/>
        <family val="2"/>
      </rPr>
      <t>(7A.08)</t>
    </r>
  </si>
  <si>
    <r>
      <rPr>
        <b/>
        <sz val="9"/>
        <rFont val="Arial Narrow"/>
        <family val="2"/>
      </rPr>
      <t>(7A.09)</t>
    </r>
  </si>
  <si>
    <r>
      <rPr>
        <b/>
        <sz val="9"/>
        <rFont val="Arial Narrow"/>
        <family val="2"/>
      </rPr>
      <t>CÓDIGO ID:</t>
    </r>
  </si>
  <si>
    <r>
      <rPr>
        <b/>
        <sz val="9"/>
        <rFont val="Arial Narrow"/>
        <family val="2"/>
      </rPr>
      <t>(7A.10)</t>
    </r>
  </si>
  <si>
    <r>
      <rPr>
        <b/>
        <sz val="9"/>
        <rFont val="Arial Narrow"/>
        <family val="2"/>
      </rPr>
      <t>(7A.11)</t>
    </r>
  </si>
  <si>
    <r>
      <rPr>
        <b/>
        <sz val="9"/>
        <rFont val="Arial Narrow"/>
        <family val="2"/>
      </rPr>
      <t>(7A.12)</t>
    </r>
  </si>
  <si>
    <r>
      <rPr>
        <b/>
        <sz val="9"/>
        <rFont val="Arial Narrow"/>
        <family val="2"/>
      </rPr>
      <t>(7A.13)</t>
    </r>
  </si>
  <si>
    <r>
      <rPr>
        <b/>
        <sz val="9"/>
        <rFont val="Arial Narrow"/>
        <family val="2"/>
      </rPr>
      <t>(7A.14)</t>
    </r>
  </si>
  <si>
    <r>
      <rPr>
        <b/>
        <sz val="9"/>
        <rFont val="Arial Narrow"/>
        <family val="2"/>
      </rPr>
      <t>(7A.15)</t>
    </r>
  </si>
  <si>
    <r>
      <rPr>
        <b/>
        <sz val="9"/>
        <rFont val="Arial Narrow"/>
        <family val="2"/>
      </rPr>
      <t>(7A.16)</t>
    </r>
  </si>
  <si>
    <r>
      <rPr>
        <b/>
        <sz val="9"/>
        <rFont val="Arial Narrow"/>
        <family val="2"/>
      </rPr>
      <t>(7A.17)</t>
    </r>
  </si>
  <si>
    <r>
      <rPr>
        <b/>
        <sz val="9"/>
        <rFont val="Arial Narrow"/>
        <family val="2"/>
      </rPr>
      <t>(7A.18)</t>
    </r>
  </si>
  <si>
    <r>
      <rPr>
        <b/>
        <sz val="9"/>
        <rFont val="Arial Narrow"/>
        <family val="2"/>
      </rPr>
      <t>(7A.19)</t>
    </r>
  </si>
  <si>
    <r>
      <rPr>
        <b/>
        <sz val="9"/>
        <rFont val="Arial Narrow"/>
        <family val="2"/>
      </rPr>
      <t>(7A.20)</t>
    </r>
  </si>
  <si>
    <r>
      <rPr>
        <b/>
        <sz val="9"/>
        <rFont val="Arial Narrow"/>
        <family val="2"/>
      </rPr>
      <t>(7A.21)</t>
    </r>
  </si>
  <si>
    <r>
      <rPr>
        <sz val="9"/>
        <rFont val="Arial Narrow"/>
        <family val="2"/>
      </rPr>
      <t>[NOME] consumiu um jantar (refeição da noite) comprado fora do agregado familiar ou oferecido nos últimos 7 dias?</t>
    </r>
  </si>
  <si>
    <r>
      <rPr>
        <sz val="9"/>
        <rFont val="Arial Narrow"/>
        <family val="2"/>
      </rPr>
      <t>Nos últimos 7 dias, que montante [NOME] gastou na merenda ou em quanto estima o montante em caso de oferta?</t>
    </r>
  </si>
  <si>
    <r>
      <rPr>
        <sz val="9"/>
        <rFont val="Arial Narrow"/>
        <family val="2"/>
      </rPr>
      <t>[NOME] tomou uma bebida quente (café, chá, etc.) comprada fora do agregado familiar ou oferecida nos últimos 7 dias?</t>
    </r>
  </si>
  <si>
    <r>
      <rPr>
        <sz val="9"/>
        <rFont val="Arial Narrow"/>
        <family val="2"/>
      </rPr>
      <t>[NOME] tomou uma bebida alcoólica (cerveja local ou importada, vinho, whisky, etc.) comprada fora do agregado familiar ou oferecida nos últimos 7 dias?</t>
    </r>
  </si>
  <si>
    <r>
      <rPr>
        <sz val="9"/>
        <rFont val="Arial Narrow"/>
        <family val="2"/>
      </rPr>
      <t>4 Não
►Linha seguinte</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</si>
  <si>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</si>
  <si>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</si>
  <si>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</si>
  <si>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</si>
  <si>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</si>
  <si>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</si>
  <si>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</si>
  <si>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</si>
  <si>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</si>
  <si>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</si>
  <si>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</si>
  <si>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</si>
  <si>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</si>
  <si>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</si>
  <si>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</si>
  <si>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</si>
  <si>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</si>
  <si>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</si>
  <si>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</si>
  <si>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</si>
  <si>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FRANCOS CFA</t>
    </r>
  </si>
  <si>
    <r>
      <rPr>
        <b/>
        <sz val="9"/>
        <rFont val="Arial Narrow"/>
        <family val="2"/>
      </rPr>
      <t>(7B.00)  Inscreva o código ID do respondente principal da secção:</t>
    </r>
  </si>
  <si>
    <r>
      <rPr>
        <b/>
        <sz val="8"/>
        <rFont val="Arial"/>
        <family val="2"/>
      </rPr>
      <t>Consumo nos últimos 7 dias</t>
    </r>
  </si>
  <si>
    <r>
      <rPr>
        <b/>
        <sz val="8"/>
        <rFont val="Arial"/>
        <family val="2"/>
      </rPr>
      <t>Última compra dos últimos 30 dias</t>
    </r>
  </si>
  <si>
    <r>
      <rPr>
        <sz val="9"/>
        <rFont val="Arial Narrow"/>
        <family val="2"/>
      </rPr>
      <t>(7B.01)</t>
    </r>
  </si>
  <si>
    <r>
      <rPr>
        <sz val="9"/>
        <rFont val="Arial Narrow"/>
        <family val="2"/>
      </rPr>
      <t>(7B.03)</t>
    </r>
  </si>
  <si>
    <r>
      <rPr>
        <sz val="9"/>
        <rFont val="Arial Narrow"/>
        <family val="2"/>
      </rPr>
      <t>(7B.04)</t>
    </r>
  </si>
  <si>
    <r>
      <rPr>
        <sz val="9"/>
        <rFont val="Arial Narrow"/>
        <family val="2"/>
      </rPr>
      <t>(7B.05)</t>
    </r>
  </si>
  <si>
    <r>
      <rPr>
        <sz val="9"/>
        <rFont val="Arial Narrow"/>
        <family val="2"/>
      </rPr>
      <t>(7B.06)</t>
    </r>
  </si>
  <si>
    <r>
      <rPr>
        <sz val="9"/>
        <rFont val="Arial Narrow"/>
        <family val="2"/>
      </rPr>
      <t>(7B.07)</t>
    </r>
  </si>
  <si>
    <r>
      <rPr>
        <sz val="9"/>
        <rFont val="Arial Narrow"/>
        <family val="2"/>
      </rPr>
      <t>(7B.08)</t>
    </r>
  </si>
  <si>
    <r>
      <rPr>
        <sz val="9"/>
        <rFont val="Arial Narrow"/>
        <family val="2"/>
      </rPr>
      <t>Código do produto</t>
    </r>
  </si>
  <si>
    <r>
      <rPr>
        <sz val="8"/>
        <rFont val="Arial Narrow"/>
        <family val="2"/>
      </rPr>
      <t xml:space="preserve">LER O NOME DE CADA PRODUTO
INSCREVER A RESPOSTA REFERENTE A CADA PRODUTO EM 7B.02 ANTES DE FAZER AS PERGUNTAS DE 7B.03 A 7B.08
</t>
    </r>
  </si>
  <si>
    <r>
      <rPr>
        <sz val="9"/>
        <rFont val="Arial Narrow"/>
        <family val="2"/>
      </rPr>
      <t xml:space="preserve">Qual foi a quantidade total do [PRODUTO] consumida pelo agregado familiar nos últimos 7 dias?
</t>
    </r>
  </si>
  <si>
    <r>
      <rPr>
        <sz val="9"/>
        <rFont val="Arial Narrow"/>
        <family val="2"/>
      </rPr>
      <t xml:space="preserve">Quando foi a última vez que o [PRODUTO] foi comprado no agregado familiar?                                  1=Ontem                                         2=últimos 7 dias                     3=últimos 30 dias               4=Há mais de 30 dias ►Linha seguinte                           5=Nunca ►Linha seguinte
</t>
    </r>
  </si>
  <si>
    <r>
      <rPr>
        <sz val="9"/>
        <rFont val="Arial Narrow"/>
        <family val="2"/>
      </rPr>
      <t>Que quantidade do [PRODUTO] foi comprada da última vez?</t>
    </r>
  </si>
  <si>
    <r>
      <rPr>
        <sz val="9"/>
        <rFont val="Arial Narrow"/>
        <family val="2"/>
      </rPr>
      <t>Qual é o valor do [PRODUTO] comprado da última vez?</t>
    </r>
  </si>
  <si>
    <r>
      <rPr>
        <sz val="8"/>
        <rFont val="Arial Narrow"/>
        <family val="2"/>
      </rPr>
      <t xml:space="preserve">1=Sim                               </t>
    </r>
  </si>
  <si>
    <r>
      <rPr>
        <b/>
        <sz val="8"/>
        <rFont val="Arial Narrow"/>
        <family val="2"/>
      </rPr>
      <t>Descritivo dos produtos</t>
    </r>
  </si>
  <si>
    <r>
      <rPr>
        <b/>
        <sz val="8"/>
        <rFont val="Arial Narrow"/>
        <family val="2"/>
      </rPr>
      <t>CÓDIGO</t>
    </r>
  </si>
  <si>
    <r>
      <rPr>
        <b/>
        <sz val="8"/>
        <rFont val="Arial Narrow"/>
        <family val="2"/>
      </rPr>
      <t>QUANTIDADE</t>
    </r>
  </si>
  <si>
    <r>
      <rPr>
        <b/>
        <sz val="8"/>
        <rFont val="Arial Narrow"/>
        <family val="2"/>
      </rPr>
      <t>UNIDADE</t>
    </r>
  </si>
  <si>
    <r>
      <rPr>
        <b/>
        <sz val="8"/>
        <rFont val="Arial Narrow"/>
        <family val="2"/>
      </rPr>
      <t>QUANTIDADE</t>
    </r>
  </si>
  <si>
    <r>
      <rPr>
        <b/>
        <sz val="8"/>
        <rFont val="Arial Narrow"/>
        <family val="2"/>
      </rPr>
      <t>QUANTIDADE</t>
    </r>
  </si>
  <si>
    <r>
      <rPr>
        <b/>
        <sz val="8"/>
        <rFont val="Arial Narrow"/>
        <family val="2"/>
      </rPr>
      <t>CÓDIGO</t>
    </r>
  </si>
  <si>
    <r>
      <rPr>
        <b/>
        <sz val="8"/>
        <rFont val="Arial Narrow"/>
        <family val="2"/>
      </rPr>
      <t>QUANTIDADE</t>
    </r>
  </si>
  <si>
    <r>
      <rPr>
        <b/>
        <sz val="8"/>
        <rFont val="Arial Narrow"/>
        <family val="2"/>
      </rPr>
      <t>UNIDADE</t>
    </r>
  </si>
  <si>
    <r>
      <rPr>
        <b/>
        <sz val="8"/>
        <rFont val="Arial Narrow"/>
        <family val="2"/>
      </rPr>
      <t>MONTANTE (FRANCOS CFA)</t>
    </r>
  </si>
  <si>
    <r>
      <rPr>
        <b/>
        <sz val="8"/>
        <rFont val="Arial Narrow"/>
        <family val="2"/>
      </rPr>
      <t>CEREAIS E PÃO</t>
    </r>
  </si>
  <si>
    <r>
      <rPr>
        <sz val="9"/>
        <rFont val="Arial Narrow"/>
        <family val="2"/>
      </rPr>
      <t>Milho em espiga</t>
    </r>
  </si>
  <si>
    <r>
      <rPr>
        <sz val="9"/>
        <rFont val="Arial Narrow"/>
        <family val="2"/>
      </rPr>
      <t>Milho em grão</t>
    </r>
  </si>
  <si>
    <r>
      <rPr>
        <sz val="9"/>
        <rFont val="Arial Narrow"/>
        <family val="2"/>
      </rPr>
      <t>Painço</t>
    </r>
  </si>
  <si>
    <r>
      <rPr>
        <sz val="9"/>
        <rFont val="Arial Narrow"/>
        <family val="2"/>
      </rPr>
      <t>Sorgo</t>
    </r>
  </si>
  <si>
    <r>
      <rPr>
        <sz val="9"/>
        <rFont val="Arial Narrow"/>
        <family val="2"/>
      </rPr>
      <t>Trigo</t>
    </r>
  </si>
  <si>
    <r>
      <rPr>
        <sz val="9"/>
        <rFont val="Arial Narrow"/>
        <family val="2"/>
      </rPr>
      <t>Fonio</t>
    </r>
  </si>
  <si>
    <r>
      <rPr>
        <sz val="9"/>
        <rFont val="Arial Narrow"/>
        <family val="2"/>
      </rPr>
      <t>Outros cereais</t>
    </r>
  </si>
  <si>
    <r>
      <rPr>
        <sz val="9"/>
        <rFont val="Arial Narrow"/>
        <family val="2"/>
      </rPr>
      <t>Farinha de milho</t>
    </r>
  </si>
  <si>
    <r>
      <rPr>
        <sz val="9"/>
        <rFont val="Arial Narrow"/>
        <family val="2"/>
      </rPr>
      <t>Farinha de painço</t>
    </r>
  </si>
  <si>
    <r>
      <rPr>
        <sz val="9"/>
        <rFont val="Arial Narrow"/>
        <family val="2"/>
      </rPr>
      <t>Farinha de trigo local ou importada</t>
    </r>
  </si>
  <si>
    <r>
      <rPr>
        <sz val="9"/>
        <rFont val="Arial Narrow"/>
        <family val="2"/>
      </rPr>
      <t>Outras farinhas de cereais</t>
    </r>
  </si>
  <si>
    <r>
      <rPr>
        <sz val="9"/>
        <rFont val="Arial Narrow"/>
        <family val="2"/>
      </rPr>
      <t>Massas alimentícias</t>
    </r>
  </si>
  <si>
    <r>
      <rPr>
        <sz val="9"/>
        <rFont val="Arial Narrow"/>
        <family val="2"/>
      </rPr>
      <t>Croissants</t>
    </r>
  </si>
  <si>
    <r>
      <rPr>
        <sz val="9"/>
        <rFont val="Arial Narrow"/>
        <family val="2"/>
      </rPr>
      <t>Bolachas</t>
    </r>
  </si>
  <si>
    <r>
      <rPr>
        <sz val="9"/>
        <rFont val="Arial Narrow"/>
        <family val="2"/>
      </rPr>
      <t>Bolos</t>
    </r>
  </si>
  <si>
    <r>
      <rPr>
        <sz val="9"/>
        <rFont val="Arial Narrow"/>
        <family val="2"/>
      </rPr>
      <t>Donuts, panquecas</t>
    </r>
  </si>
  <si>
    <r>
      <rPr>
        <b/>
        <sz val="9"/>
        <rFont val="Arial Narrow"/>
        <family val="2"/>
      </rPr>
      <t>CARNE</t>
    </r>
  </si>
  <si>
    <r>
      <rPr>
        <sz val="9"/>
        <rFont val="Arial Narrow"/>
        <family val="2"/>
      </rPr>
      <t>Carne de vaca</t>
    </r>
  </si>
  <si>
    <r>
      <rPr>
        <sz val="9"/>
        <rFont val="Arial Narrow"/>
        <family val="2"/>
      </rPr>
      <t>Carne de camelo</t>
    </r>
  </si>
  <si>
    <r>
      <rPr>
        <sz val="9"/>
        <rFont val="Arial Narrow"/>
        <family val="2"/>
      </rPr>
      <t>Carne de carneiro</t>
    </r>
  </si>
  <si>
    <r>
      <rPr>
        <sz val="9"/>
        <rFont val="Arial Narrow"/>
        <family val="2"/>
      </rPr>
      <t>Carne de cabra</t>
    </r>
  </si>
  <si>
    <r>
      <rPr>
        <sz val="9"/>
        <rFont val="Arial Narrow"/>
        <family val="2"/>
      </rPr>
      <t>Miudezas e tripas (fígado, rins, etc.)</t>
    </r>
  </si>
  <si>
    <r>
      <rPr>
        <sz val="9"/>
        <rFont val="Arial Narrow"/>
        <family val="2"/>
      </rPr>
      <t>Carne de porco</t>
    </r>
  </si>
  <si>
    <r>
      <rPr>
        <sz val="9"/>
        <rFont val="Arial Narrow"/>
        <family val="2"/>
      </rPr>
      <t>Frango vivo</t>
    </r>
  </si>
  <si>
    <r>
      <rPr>
        <sz val="9"/>
        <rFont val="Arial Narrow"/>
        <family val="2"/>
      </rPr>
      <t>Carne de galinha</t>
    </r>
  </si>
  <si>
    <r>
      <rPr>
        <sz val="9"/>
        <rFont val="Arial Narrow"/>
        <family val="2"/>
      </rPr>
      <t>Carne de outras aves</t>
    </r>
  </si>
  <si>
    <r>
      <rPr>
        <sz val="9"/>
        <rFont val="Arial Narrow"/>
        <family val="2"/>
      </rPr>
      <t>Charcutaria (fiambre, chouriço), conservas de carne</t>
    </r>
  </si>
  <si>
    <r>
      <rPr>
        <sz val="9"/>
        <rFont val="Arial Narrow"/>
        <family val="2"/>
      </rPr>
      <t>Caça</t>
    </r>
  </si>
  <si>
    <r>
      <rPr>
        <sz val="9"/>
        <rFont val="Arial Narrow"/>
        <family val="2"/>
      </rPr>
      <t xml:space="preserve">Outras carnes n.e. </t>
    </r>
  </si>
  <si>
    <r>
      <rPr>
        <b/>
        <sz val="9"/>
        <rFont val="Arial Narrow"/>
        <family val="2"/>
      </rPr>
      <t>PEIXE E MARISCO</t>
    </r>
  </si>
  <si>
    <r>
      <rPr>
        <sz val="9"/>
        <rFont val="Arial Narrow"/>
        <family val="2"/>
      </rPr>
      <t>Peixe seco</t>
    </r>
  </si>
  <si>
    <r>
      <rPr>
        <sz val="9"/>
        <rFont val="Arial Narrow"/>
        <family val="2"/>
      </rPr>
      <t>Caranguejos, camarão e outros mariscos</t>
    </r>
  </si>
  <si>
    <r>
      <rPr>
        <sz val="9"/>
        <rFont val="Arial Narrow"/>
        <family val="2"/>
      </rPr>
      <t xml:space="preserve">Conservas de peixe </t>
    </r>
  </si>
  <si>
    <r>
      <rPr>
        <b/>
        <sz val="9"/>
        <rFont val="Arial Narrow"/>
        <family val="2"/>
      </rPr>
      <t>LEITE, QUEIJO E OVOS</t>
    </r>
  </si>
  <si>
    <r>
      <rPr>
        <sz val="9"/>
        <rFont val="Arial Narrow"/>
        <family val="2"/>
      </rPr>
      <t>Leite fresco</t>
    </r>
  </si>
  <si>
    <r>
      <rPr>
        <sz val="9"/>
        <rFont val="Arial Narrow"/>
        <family val="2"/>
      </rPr>
      <t>Leite coalhado, iogurte</t>
    </r>
  </si>
  <si>
    <r>
      <rPr>
        <sz val="9"/>
        <rFont val="Arial Narrow"/>
        <family val="2"/>
      </rPr>
      <t>Leite condensado com açúcar</t>
    </r>
  </si>
  <si>
    <r>
      <rPr>
        <sz val="9"/>
        <rFont val="Arial Narrow"/>
        <family val="2"/>
      </rPr>
      <t>Leite condensado sem açúcar</t>
    </r>
  </si>
  <si>
    <r>
      <rPr>
        <sz val="9"/>
        <rFont val="Arial Narrow"/>
        <family val="2"/>
      </rPr>
      <t>Leite em pó</t>
    </r>
  </si>
  <si>
    <r>
      <rPr>
        <sz val="9"/>
        <rFont val="Arial Narrow"/>
        <family val="2"/>
      </rPr>
      <t>Queijo</t>
    </r>
  </si>
  <si>
    <r>
      <rPr>
        <sz val="9"/>
        <rFont val="Arial Narrow"/>
        <family val="2"/>
      </rPr>
      <t>Outros produtos lácteos</t>
    </r>
  </si>
  <si>
    <r>
      <rPr>
        <sz val="9"/>
        <rFont val="Arial Narrow"/>
        <family val="2"/>
      </rPr>
      <t xml:space="preserve">Ovos </t>
    </r>
  </si>
  <si>
    <r>
      <rPr>
        <b/>
        <sz val="9"/>
        <rFont val="Arial Narrow"/>
        <family val="2"/>
      </rPr>
      <t>ÓLEOS E GORDURAS</t>
    </r>
  </si>
  <si>
    <r>
      <rPr>
        <sz val="9"/>
        <rFont val="Arial Narrow"/>
        <family val="2"/>
      </rPr>
      <t>Manteiga</t>
    </r>
  </si>
  <si>
    <r>
      <rPr>
        <sz val="9"/>
        <rFont val="Arial Narrow"/>
        <family val="2"/>
      </rPr>
      <t>Manteiga de karite</t>
    </r>
  </si>
  <si>
    <r>
      <rPr>
        <sz val="9"/>
        <rFont val="Arial Narrow"/>
        <family val="2"/>
      </rPr>
      <t>Óleo de amendoim</t>
    </r>
  </si>
  <si>
    <r>
      <rPr>
        <sz val="9"/>
        <rFont val="Arial Narrow"/>
        <family val="2"/>
      </rPr>
      <t>Óleo de algodão</t>
    </r>
  </si>
  <si>
    <r>
      <rPr>
        <sz val="9"/>
        <rFont val="Arial Narrow"/>
        <family val="2"/>
      </rPr>
      <t>Óleo de soja</t>
    </r>
  </si>
  <si>
    <r>
      <rPr>
        <b/>
        <sz val="9"/>
        <rFont val="Arial Narrow"/>
        <family val="2"/>
      </rPr>
      <t>FRUTA</t>
    </r>
  </si>
  <si>
    <r>
      <rPr>
        <sz val="9"/>
        <rFont val="Arial Narrow"/>
        <family val="2"/>
      </rPr>
      <t>Manga</t>
    </r>
  </si>
  <si>
    <r>
      <rPr>
        <sz val="9"/>
        <rFont val="Arial Narrow"/>
        <family val="2"/>
      </rPr>
      <t>Ananás</t>
    </r>
  </si>
  <si>
    <r>
      <rPr>
        <sz val="9"/>
        <rFont val="Arial Narrow"/>
        <family val="2"/>
      </rPr>
      <t xml:space="preserve">Laranja </t>
    </r>
  </si>
  <si>
    <r>
      <rPr>
        <sz val="9"/>
        <rFont val="Arial Narrow"/>
        <family val="2"/>
      </rPr>
      <t>Banana doce</t>
    </r>
  </si>
  <si>
    <r>
      <rPr>
        <sz val="9"/>
        <rFont val="Arial Narrow"/>
        <family val="2"/>
      </rPr>
      <t>Limão</t>
    </r>
  </si>
  <si>
    <r>
      <rPr>
        <sz val="9"/>
        <rFont val="Arial Narrow"/>
        <family val="2"/>
      </rPr>
      <t>Outros citrinos</t>
    </r>
  </si>
  <si>
    <r>
      <rPr>
        <sz val="9"/>
        <rFont val="Arial Narrow"/>
        <family val="2"/>
      </rPr>
      <t>Abacate</t>
    </r>
  </si>
  <si>
    <r>
      <rPr>
        <sz val="9"/>
        <rFont val="Arial Narrow"/>
        <family val="2"/>
      </rPr>
      <t>Melancia, melão</t>
    </r>
  </si>
  <si>
    <r>
      <rPr>
        <sz val="9"/>
        <rFont val="Arial Narrow"/>
        <family val="2"/>
      </rPr>
      <t>Noz de coco</t>
    </r>
  </si>
  <si>
    <r>
      <rPr>
        <sz val="9"/>
        <rFont val="Arial Narrow"/>
        <family val="2"/>
      </rPr>
      <t>Cana-de-açúcar</t>
    </r>
  </si>
  <si>
    <r>
      <rPr>
        <b/>
        <sz val="9"/>
        <rFont val="Arial Narrow"/>
        <family val="2"/>
      </rPr>
      <t>LEGUMES</t>
    </r>
  </si>
  <si>
    <r>
      <rPr>
        <sz val="9"/>
        <rFont val="Arial Narrow"/>
        <family val="2"/>
      </rPr>
      <t>Cenoura</t>
    </r>
  </si>
  <si>
    <r>
      <rPr>
        <sz val="9"/>
        <rFont val="Arial Narrow"/>
        <family val="2"/>
      </rPr>
      <t xml:space="preserve"> Feijão verde</t>
    </r>
  </si>
  <si>
    <r>
      <rPr>
        <sz val="9"/>
        <rFont val="Arial Narrow"/>
        <family val="2"/>
      </rPr>
      <t>Pepino</t>
    </r>
  </si>
  <si>
    <r>
      <rPr>
        <sz val="9"/>
        <rFont val="Arial Narrow"/>
        <family val="2"/>
      </rPr>
      <t xml:space="preserve">Beringela, abóbora/curgete </t>
    </r>
  </si>
  <si>
    <r>
      <rPr>
        <sz val="9"/>
        <rFont val="Arial Narrow"/>
        <family val="2"/>
      </rPr>
      <t>Pimento fresco</t>
    </r>
  </si>
  <si>
    <r>
      <rPr>
        <sz val="9"/>
        <rFont val="Arial Narrow"/>
        <family val="2"/>
      </rPr>
      <t>Tomate fresco</t>
    </r>
  </si>
  <si>
    <r>
      <rPr>
        <sz val="9"/>
        <rFont val="Arial Narrow"/>
        <family val="2"/>
      </rPr>
      <t>Tomate seco</t>
    </r>
  </si>
  <si>
    <r>
      <rPr>
        <sz val="9"/>
        <rFont val="Arial Narrow"/>
        <family val="2"/>
      </rPr>
      <t>Quiabo fresco</t>
    </r>
  </si>
  <si>
    <r>
      <rPr>
        <sz val="9"/>
        <rFont val="Arial Narrow"/>
        <family val="2"/>
      </rPr>
      <t>Quiabo seco</t>
    </r>
  </si>
  <si>
    <r>
      <rPr>
        <sz val="9"/>
        <rFont val="Arial Narrow"/>
        <family val="2"/>
      </rPr>
      <t>Cebola fresca</t>
    </r>
  </si>
  <si>
    <r>
      <rPr>
        <sz val="9"/>
        <rFont val="Arial Narrow"/>
        <family val="2"/>
      </rPr>
      <t>Alho</t>
    </r>
  </si>
  <si>
    <r>
      <rPr>
        <sz val="9"/>
        <rFont val="Arial Narrow"/>
        <family val="2"/>
      </rPr>
      <t>Folhas de azeda</t>
    </r>
  </si>
  <si>
    <r>
      <rPr>
        <sz val="9"/>
        <rFont val="Arial Narrow"/>
        <family val="2"/>
      </rPr>
      <t>Folhas de embondeiro</t>
    </r>
  </si>
  <si>
    <r>
      <rPr>
        <sz val="9"/>
        <rFont val="Arial Narrow"/>
        <family val="2"/>
      </rPr>
      <t>Outros legumes frescos n.e.</t>
    </r>
  </si>
  <si>
    <r>
      <rPr>
        <sz val="9"/>
        <rFont val="Arial Narrow"/>
        <family val="2"/>
      </rPr>
      <t>Concentrado de tomate</t>
    </r>
  </si>
  <si>
    <r>
      <rPr>
        <b/>
        <sz val="9"/>
        <rFont val="Arial Narrow"/>
        <family val="2"/>
      </rPr>
      <t>LEGUMINOSAS E TUBÉRCULOS</t>
    </r>
  </si>
  <si>
    <r>
      <rPr>
        <sz val="9"/>
        <rFont val="Arial Narrow"/>
        <family val="2"/>
      </rPr>
      <t>Ervilhas</t>
    </r>
  </si>
  <si>
    <r>
      <rPr>
        <sz val="9"/>
        <rFont val="Arial Narrow"/>
        <family val="2"/>
      </rPr>
      <t>Ervilhas secas</t>
    </r>
  </si>
  <si>
    <r>
      <rPr>
        <sz val="9"/>
        <rFont val="Arial Narrow"/>
        <family val="2"/>
      </rPr>
      <t>Outros legumes secos n.e.</t>
    </r>
  </si>
  <si>
    <r>
      <rPr>
        <sz val="9"/>
        <rFont val="Arial Narrow"/>
        <family val="2"/>
      </rPr>
      <t>Feijão-frade, feijão seco</t>
    </r>
  </si>
  <si>
    <r>
      <rPr>
        <sz val="9"/>
        <rFont val="Arial Narrow"/>
        <family val="2"/>
      </rPr>
      <t>Pasta de amendoim</t>
    </r>
  </si>
  <si>
    <r>
      <rPr>
        <sz val="9"/>
        <rFont val="Arial Narrow"/>
        <family val="2"/>
      </rPr>
      <t>Sésamo</t>
    </r>
  </si>
  <si>
    <r>
      <rPr>
        <sz val="9"/>
        <rFont val="Arial Narrow"/>
        <family val="2"/>
      </rPr>
      <t>Noz de karite</t>
    </r>
  </si>
  <si>
    <r>
      <rPr>
        <sz val="9"/>
        <rFont val="Arial Narrow"/>
        <family val="2"/>
      </rPr>
      <t>Mandioca</t>
    </r>
  </si>
  <si>
    <r>
      <rPr>
        <sz val="9"/>
        <rFont val="Arial Narrow"/>
        <family val="2"/>
      </rPr>
      <t>Inhame</t>
    </r>
  </si>
  <si>
    <r>
      <rPr>
        <sz val="9"/>
        <rFont val="Arial Narrow"/>
        <family val="2"/>
      </rPr>
      <t>Banada-da-terra</t>
    </r>
  </si>
  <si>
    <r>
      <rPr>
        <sz val="9"/>
        <rFont val="Arial Narrow"/>
        <family val="2"/>
      </rPr>
      <t>Batata</t>
    </r>
  </si>
  <si>
    <r>
      <rPr>
        <sz val="9"/>
        <rFont val="Arial Narrow"/>
        <family val="2"/>
      </rPr>
      <t>Taro, taioba</t>
    </r>
  </si>
  <si>
    <r>
      <rPr>
        <sz val="9"/>
        <rFont val="Arial Narrow"/>
        <family val="2"/>
      </rPr>
      <t>Batata-doce</t>
    </r>
  </si>
  <si>
    <r>
      <rPr>
        <sz val="9"/>
        <rFont val="Arial Narrow"/>
        <family val="2"/>
      </rPr>
      <t>Outros tubérculos n.e.</t>
    </r>
  </si>
  <si>
    <r>
      <rPr>
        <sz val="9"/>
        <rFont val="Arial Narrow"/>
        <family val="2"/>
      </rPr>
      <t>Farinhas de mandioca</t>
    </r>
  </si>
  <si>
    <r>
      <rPr>
        <sz val="9"/>
        <rFont val="Arial Narrow"/>
        <family val="2"/>
      </rPr>
      <t>Tubérculos de mandioca, tapioca</t>
    </r>
  </si>
  <si>
    <r>
      <rPr>
        <b/>
        <sz val="9"/>
        <rFont val="Arial Narrow"/>
        <family val="2"/>
      </rPr>
      <t>AÇÚCAR, MEL, CHOCOLATE E PASTELARIA</t>
    </r>
  </si>
  <si>
    <r>
      <rPr>
        <sz val="9"/>
        <rFont val="Arial Narrow"/>
        <family val="2"/>
      </rPr>
      <t>Açúcar (em pó ou cubos)</t>
    </r>
  </si>
  <si>
    <r>
      <rPr>
        <sz val="9"/>
        <rFont val="Arial Narrow"/>
        <family val="2"/>
      </rPr>
      <t>Mel</t>
    </r>
  </si>
  <si>
    <r>
      <rPr>
        <sz val="9"/>
        <rFont val="Arial Narrow"/>
        <family val="2"/>
      </rPr>
      <t>Chocolate para comer, pasta para barrar</t>
    </r>
  </si>
  <si>
    <r>
      <rPr>
        <sz val="9"/>
        <rFont val="Arial Narrow"/>
        <family val="2"/>
      </rPr>
      <t>Caramelo, bombons, pastéis, etc.</t>
    </r>
  </si>
  <si>
    <r>
      <rPr>
        <b/>
        <sz val="9"/>
        <rFont val="Arial Narrow"/>
        <family val="2"/>
      </rPr>
      <t>ESPECIARIAS, CONDIMENTOS E OUTROS</t>
    </r>
  </si>
  <si>
    <r>
      <rPr>
        <sz val="9"/>
        <rFont val="Arial Narrow"/>
        <family val="2"/>
      </rPr>
      <t>Sal</t>
    </r>
  </si>
  <si>
    <r>
      <rPr>
        <sz val="9"/>
        <rFont val="Arial Narrow"/>
        <family val="2"/>
      </rPr>
      <t>Malagueta</t>
    </r>
  </si>
  <si>
    <r>
      <rPr>
        <sz val="9"/>
        <rFont val="Arial Narrow"/>
        <family val="2"/>
      </rPr>
      <t>Gengibre</t>
    </r>
  </si>
  <si>
    <r>
      <rPr>
        <sz val="9"/>
        <rFont val="Arial Narrow"/>
        <family val="2"/>
      </rPr>
      <t>Cubos de caldo (Maggi, Jumbo)</t>
    </r>
  </si>
  <si>
    <r>
      <rPr>
        <sz val="9"/>
        <rFont val="Arial Narrow"/>
        <family val="2"/>
      </rPr>
      <t>Aroma (Maggi, Jumbo, etc.)</t>
    </r>
  </si>
  <si>
    <r>
      <rPr>
        <sz val="9"/>
        <rFont val="Arial Narrow"/>
        <family val="2"/>
      </rPr>
      <t>Sumbala (mostarda africana)</t>
    </r>
  </si>
  <si>
    <r>
      <rPr>
        <sz val="9"/>
        <rFont val="Arial Narrow"/>
        <family val="2"/>
      </rPr>
      <t>Maionese</t>
    </r>
  </si>
  <si>
    <r>
      <rPr>
        <sz val="9"/>
        <rFont val="Arial Narrow"/>
        <family val="2"/>
      </rPr>
      <t>Vinagre/mostarda</t>
    </r>
  </si>
  <si>
    <r>
      <rPr>
        <sz val="9"/>
        <rFont val="Arial Narrow"/>
        <family val="2"/>
      </rPr>
      <t>Outros condimentos (pimenta, etc.)</t>
    </r>
  </si>
  <si>
    <r>
      <rPr>
        <sz val="9"/>
        <rFont val="Arial Narrow"/>
        <family val="2"/>
      </rPr>
      <t>Noz de cola</t>
    </r>
  </si>
  <si>
    <r>
      <rPr>
        <sz val="9"/>
        <rFont val="Arial Narrow"/>
        <family val="2"/>
      </rPr>
      <t>Outros produtos alimentares</t>
    </r>
  </si>
  <si>
    <r>
      <rPr>
        <b/>
        <sz val="9"/>
        <rFont val="Arial Narrow"/>
        <family val="2"/>
      </rPr>
      <t>BEBIDAS</t>
    </r>
  </si>
  <si>
    <r>
      <rPr>
        <sz val="9"/>
        <rFont val="Arial Narrow"/>
        <family val="2"/>
      </rPr>
      <t>Outras tisanas e infusões n.e. (quinqueliba, citronela, etc.)</t>
    </r>
  </si>
  <si>
    <r>
      <rPr>
        <sz val="9"/>
        <rFont val="Arial Narrow"/>
        <family val="2"/>
      </rPr>
      <t>Bebidas com gás (coca-cola, etc.)</t>
    </r>
  </si>
  <si>
    <r>
      <rPr>
        <sz val="9"/>
        <rFont val="Arial Narrow"/>
        <family val="2"/>
      </rPr>
      <t>Sumos em pó</t>
    </r>
  </si>
  <si>
    <r>
      <rPr>
        <sz val="9"/>
        <rFont val="Arial Narrow"/>
        <family val="2"/>
      </rPr>
      <t>Cervejas industriais</t>
    </r>
  </si>
  <si>
    <r>
      <rPr>
        <b/>
        <sz val="10"/>
        <color theme="1"/>
        <rFont val="Arial Narrow"/>
        <family val="2"/>
      </rPr>
      <t>SECÇÃO 8: SEGURANÇA ALIMENTAR</t>
    </r>
  </si>
  <si>
    <r>
      <rPr>
        <b/>
        <sz val="10"/>
        <color theme="1"/>
        <rFont val="Arial Narrow"/>
        <family val="2"/>
      </rPr>
      <t>PARTE A: Escala de experiência de insegurança alimentar</t>
    </r>
  </si>
  <si>
    <r>
      <rPr>
        <sz val="9"/>
        <color theme="1"/>
        <rFont val="Arial Narrow"/>
        <family val="2"/>
      </rPr>
      <t>8A.01</t>
    </r>
  </si>
  <si>
    <r>
      <rPr>
        <sz val="9"/>
        <color theme="1"/>
        <rFont val="Arial Narrow"/>
        <family val="2"/>
      </rPr>
      <t>8A.06</t>
    </r>
  </si>
  <si>
    <r>
      <rPr>
        <sz val="9"/>
        <color theme="1"/>
        <rFont val="Arial Narrow"/>
        <family val="2"/>
      </rPr>
      <t xml:space="preserve">Nos últimos 12 meses, o seu agregado familiar deixou de dispor de alimentos por não haver dinheiro suficiente ou outros recursos? </t>
    </r>
  </si>
  <si>
    <r>
      <rPr>
        <sz val="9"/>
        <color theme="1"/>
        <rFont val="Arial Narrow"/>
        <family val="2"/>
      </rPr>
      <t>Sim</t>
    </r>
  </si>
  <si>
    <r>
      <rPr>
        <sz val="9"/>
        <color theme="1"/>
        <rFont val="Arial Narrow"/>
        <family val="2"/>
      </rPr>
      <t>Sim</t>
    </r>
  </si>
  <si>
    <r>
      <rPr>
        <sz val="9"/>
        <color theme="1"/>
        <rFont val="Arial Narrow"/>
        <family val="2"/>
      </rPr>
      <t>Não</t>
    </r>
  </si>
  <si>
    <r>
      <rPr>
        <sz val="9"/>
        <color theme="1"/>
        <rFont val="Arial Narrow"/>
        <family val="2"/>
      </rPr>
      <t>Não</t>
    </r>
  </si>
  <si>
    <r>
      <rPr>
        <sz val="9"/>
        <color theme="1"/>
        <rFont val="Arial Narrow"/>
        <family val="2"/>
      </rPr>
      <t>Não sabe</t>
    </r>
  </si>
  <si>
    <r>
      <rPr>
        <sz val="9"/>
        <color theme="1"/>
        <rFont val="Arial Narrow"/>
        <family val="2"/>
      </rPr>
      <t>Não sabe</t>
    </r>
  </si>
  <si>
    <r>
      <rPr>
        <sz val="9"/>
        <color theme="1"/>
        <rFont val="Arial Narrow"/>
        <family val="2"/>
      </rPr>
      <t>Recusa</t>
    </r>
  </si>
  <si>
    <r>
      <rPr>
        <sz val="9"/>
        <color theme="1"/>
        <rFont val="Arial Narrow"/>
        <family val="2"/>
      </rPr>
      <t>Recusa</t>
    </r>
  </si>
  <si>
    <r>
      <rPr>
        <sz val="9"/>
        <color theme="1"/>
        <rFont val="Arial Narrow"/>
        <family val="2"/>
      </rPr>
      <t>8A.07</t>
    </r>
  </si>
  <si>
    <r>
      <rPr>
        <sz val="9"/>
        <color theme="1"/>
        <rFont val="Arial Narrow"/>
        <family val="2"/>
      </rPr>
      <t xml:space="preserve">Nos últimos 12 meses, você ou outros membros do seu agregado familiar tiveram fome, mas não comeram por não haver dinheiro ou outros recursos para obter comida? </t>
    </r>
  </si>
  <si>
    <r>
      <rPr>
        <sz val="9"/>
        <color theme="1"/>
        <rFont val="Arial Narrow"/>
        <family val="2"/>
      </rPr>
      <t>8A.02</t>
    </r>
  </si>
  <si>
    <r>
      <rPr>
        <sz val="9"/>
        <color theme="1"/>
        <rFont val="Arial Narrow"/>
        <family val="2"/>
      </rPr>
      <t>Sim</t>
    </r>
  </si>
  <si>
    <r>
      <rPr>
        <sz val="9"/>
        <color theme="1"/>
        <rFont val="Arial Narrow"/>
        <family val="2"/>
      </rPr>
      <t>Sim</t>
    </r>
  </si>
  <si>
    <r>
      <rPr>
        <sz val="9"/>
        <color theme="1"/>
        <rFont val="Arial Narrow"/>
        <family val="2"/>
      </rPr>
      <t>Não</t>
    </r>
  </si>
  <si>
    <r>
      <rPr>
        <sz val="9"/>
        <color theme="1"/>
        <rFont val="Arial Narrow"/>
        <family val="2"/>
      </rPr>
      <t>Não sabe</t>
    </r>
  </si>
  <si>
    <r>
      <rPr>
        <sz val="9"/>
        <color theme="1"/>
        <rFont val="Arial Narrow"/>
        <family val="2"/>
      </rPr>
      <t>Recusa</t>
    </r>
  </si>
  <si>
    <r>
      <rPr>
        <sz val="9"/>
        <color theme="1"/>
        <rFont val="Arial Narrow"/>
        <family val="2"/>
      </rPr>
      <t>8A.07a</t>
    </r>
  </si>
  <si>
    <r>
      <rPr>
        <sz val="9"/>
        <color theme="1"/>
        <rFont val="Arial Narrow"/>
        <family val="2"/>
      </rPr>
      <t>Nos últimos 12 meses, aconteceu com frequência que você ou outros membros do seu agregado familiar tivessem fome, mas não tivessem comido por não haver dinheiro suficiente ou recursos para obter comida? Isso aconteceu uma ou duas vezes, em alguns meses, mas não todos, ou quase todos os meses?</t>
    </r>
  </si>
  <si>
    <r>
      <rPr>
        <sz val="9"/>
        <color theme="1"/>
        <rFont val="Arial Narrow"/>
        <family val="2"/>
      </rPr>
      <t>8A.03</t>
    </r>
  </si>
  <si>
    <r>
      <rPr>
        <sz val="9"/>
        <color theme="1"/>
        <rFont val="Arial Narrow"/>
        <family val="2"/>
      </rPr>
      <t>Nos últimos 12 meses,você ou outros membros do seu agregado familiar ingeriram alimentos pouco diversificados por falta de dinheiro ou outros recursos?</t>
    </r>
  </si>
  <si>
    <r>
      <rPr>
        <sz val="9"/>
        <color theme="1"/>
        <rFont val="Arial Narrow"/>
        <family val="2"/>
      </rPr>
      <t>Sim</t>
    </r>
  </si>
  <si>
    <r>
      <rPr>
        <sz val="9"/>
        <color theme="1"/>
        <rFont val="Arial Narrow"/>
        <family val="2"/>
      </rPr>
      <t>Não</t>
    </r>
  </si>
  <si>
    <r>
      <rPr>
        <sz val="9"/>
        <color theme="1"/>
        <rFont val="Arial Narrow"/>
        <family val="2"/>
      </rPr>
      <t xml:space="preserve"> Só uma ou duas vezes </t>
    </r>
  </si>
  <si>
    <r>
      <rPr>
        <sz val="9"/>
        <color theme="1"/>
        <rFont val="Arial Narrow"/>
        <family val="2"/>
      </rPr>
      <t>Não sabe</t>
    </r>
  </si>
  <si>
    <r>
      <rPr>
        <sz val="9"/>
        <color theme="1"/>
        <rFont val="Arial Narrow"/>
        <family val="2"/>
      </rPr>
      <t>Em alguns meses, mas não todos</t>
    </r>
  </si>
  <si>
    <r>
      <rPr>
        <sz val="9"/>
        <color theme="1"/>
        <rFont val="Arial Narrow"/>
        <family val="2"/>
      </rPr>
      <t>Recusa</t>
    </r>
  </si>
  <si>
    <r>
      <rPr>
        <sz val="9"/>
        <color theme="1"/>
        <rFont val="Arial Narrow"/>
        <family val="2"/>
      </rPr>
      <t>Quase todos os meses</t>
    </r>
  </si>
  <si>
    <r>
      <rPr>
        <sz val="9"/>
        <color theme="1"/>
        <rFont val="Arial Narrow"/>
        <family val="2"/>
      </rPr>
      <t xml:space="preserve">Não sabe </t>
    </r>
  </si>
  <si>
    <r>
      <rPr>
        <sz val="9"/>
        <color theme="1"/>
        <rFont val="Arial Narrow"/>
        <family val="2"/>
      </rPr>
      <t>8A.04</t>
    </r>
  </si>
  <si>
    <r>
      <rPr>
        <sz val="9"/>
        <color theme="1"/>
        <rFont val="Arial Narrow"/>
        <family val="2"/>
      </rPr>
      <t xml:space="preserve">Nos últimos 12 meses, você ou outros membros do seu agregado familiar ficaram sem uma refeição por não terem dinheiro ou outros recursos para obter comida? </t>
    </r>
  </si>
  <si>
    <r>
      <rPr>
        <sz val="9"/>
        <color theme="1"/>
        <rFont val="Arial Narrow"/>
        <family val="2"/>
      </rPr>
      <t>Recusa</t>
    </r>
  </si>
  <si>
    <r>
      <rPr>
        <sz val="9"/>
        <color theme="1"/>
        <rFont val="Arial Narrow"/>
        <family val="2"/>
      </rPr>
      <t>8A.08</t>
    </r>
  </si>
  <si>
    <r>
      <rPr>
        <sz val="9"/>
        <color theme="1"/>
        <rFont val="Arial Narrow"/>
        <family val="2"/>
      </rPr>
      <t>Nos últimos 12 meses,você ou outros membros do seu agregado familiar passaram um dia inteiro sem comer por falta de dinheiro ou outros recursos?</t>
    </r>
  </si>
  <si>
    <r>
      <rPr>
        <sz val="9"/>
        <color theme="1"/>
        <rFont val="Arial Narrow"/>
        <family val="2"/>
      </rPr>
      <t>Sim</t>
    </r>
  </si>
  <si>
    <r>
      <rPr>
        <sz val="9"/>
        <color theme="1"/>
        <rFont val="Arial Narrow"/>
        <family val="2"/>
      </rPr>
      <t>Não</t>
    </r>
  </si>
  <si>
    <r>
      <rPr>
        <sz val="9"/>
        <color theme="1"/>
        <rFont val="Arial Narrow"/>
        <family val="2"/>
      </rPr>
      <t>Sim</t>
    </r>
  </si>
  <si>
    <r>
      <rPr>
        <sz val="9"/>
        <color theme="1"/>
        <rFont val="Arial Narrow"/>
        <family val="2"/>
      </rPr>
      <t>Não sabe</t>
    </r>
  </si>
  <si>
    <r>
      <rPr>
        <sz val="9"/>
        <color theme="1"/>
        <rFont val="Arial Narrow"/>
        <family val="2"/>
      </rPr>
      <t>Recusa</t>
    </r>
  </si>
  <si>
    <r>
      <rPr>
        <sz val="9"/>
        <color theme="1"/>
        <rFont val="Arial Narrow"/>
        <family val="2"/>
      </rPr>
      <t>8A.05</t>
    </r>
  </si>
  <si>
    <r>
      <rPr>
        <sz val="9"/>
        <color theme="1"/>
        <rFont val="Arial Narrow"/>
        <family val="2"/>
      </rPr>
      <t xml:space="preserve">Nos últimos 12 meses,você ou outros membros do seu agregado familiar comeram menos do que achavam que deviam ter comido por falta de dinheiro ou outros recursos? </t>
    </r>
  </si>
  <si>
    <r>
      <rPr>
        <sz val="9"/>
        <color theme="1"/>
        <rFont val="Arial Narrow"/>
        <family val="2"/>
      </rPr>
      <t>8A.08a</t>
    </r>
  </si>
  <si>
    <r>
      <rPr>
        <sz val="9"/>
        <color theme="1"/>
        <rFont val="Arial Narrow"/>
        <family val="2"/>
      </rPr>
      <t>Nos últimos 12 meses, aconteceu com frequência que você ou outros membros do seu agregado familiar tivessem passado um dia inteiro sem comer por falta de dinheiro ou outros recursos? Isso aconteceu uma ou duas vezes, em alguns meses, mas não todos, ou quase todos os meses?</t>
    </r>
  </si>
  <si>
    <r>
      <rPr>
        <sz val="9"/>
        <color theme="1"/>
        <rFont val="Arial Narrow"/>
        <family val="2"/>
      </rPr>
      <t>Sim</t>
    </r>
  </si>
  <si>
    <r>
      <rPr>
        <sz val="9"/>
        <color theme="1"/>
        <rFont val="Arial Narrow"/>
        <family val="2"/>
      </rPr>
      <t>Não</t>
    </r>
  </si>
  <si>
    <r>
      <rPr>
        <sz val="9"/>
        <color theme="1"/>
        <rFont val="Arial Narrow"/>
        <family val="2"/>
      </rPr>
      <t>Não sabe</t>
    </r>
  </si>
  <si>
    <r>
      <rPr>
        <sz val="9"/>
        <color theme="1"/>
        <rFont val="Arial Narrow"/>
        <family val="2"/>
      </rPr>
      <t xml:space="preserve"> Só uma ou duas vezes </t>
    </r>
  </si>
  <si>
    <r>
      <rPr>
        <sz val="9"/>
        <color theme="1"/>
        <rFont val="Arial Narrow"/>
        <family val="2"/>
      </rPr>
      <t>Recusa</t>
    </r>
  </si>
  <si>
    <r>
      <rPr>
        <sz val="9"/>
        <color theme="1"/>
        <rFont val="Arial Narrow"/>
        <family val="2"/>
      </rPr>
      <t>Em alguns meses, mas não todos</t>
    </r>
  </si>
  <si>
    <r>
      <rPr>
        <sz val="9"/>
        <color theme="1"/>
        <rFont val="Arial Narrow"/>
        <family val="2"/>
      </rPr>
      <t>Quase todos os meses</t>
    </r>
  </si>
  <si>
    <r>
      <rPr>
        <sz val="9"/>
        <color theme="1"/>
        <rFont val="Arial Narrow"/>
        <family val="2"/>
      </rPr>
      <t xml:space="preserve">Não sabe </t>
    </r>
  </si>
  <si>
    <r>
      <rPr>
        <sz val="9"/>
        <color theme="1"/>
        <rFont val="Arial Narrow"/>
        <family val="2"/>
      </rPr>
      <t>Recusa</t>
    </r>
  </si>
  <si>
    <r>
      <rPr>
        <b/>
        <sz val="10"/>
        <color theme="1"/>
        <rFont val="Arial Narrow"/>
        <family val="2"/>
      </rPr>
      <t>SECÇÃO 8: SEGURANÇA ALIMENTAR</t>
    </r>
  </si>
  <si>
    <r>
      <rPr>
        <sz val="9"/>
        <color theme="1"/>
        <rFont val="Arial Narrow"/>
        <family val="2"/>
      </rPr>
      <t>8B.01
CÓDIGO</t>
    </r>
  </si>
  <si>
    <r>
      <rPr>
        <b/>
        <sz val="9"/>
        <color theme="1"/>
        <rFont val="Arial Narrow"/>
        <family val="2"/>
      </rPr>
      <t>Número de dias</t>
    </r>
  </si>
  <si>
    <r>
      <rPr>
        <sz val="9"/>
        <color theme="1"/>
        <rFont val="Arial Narrow"/>
        <family val="2"/>
      </rPr>
      <t xml:space="preserve">1 SIM     </t>
    </r>
  </si>
  <si>
    <r>
      <rPr>
        <sz val="9"/>
        <color theme="1"/>
        <rFont val="Arial Narrow"/>
        <family val="2"/>
      </rPr>
      <t>2 NÃO</t>
    </r>
  </si>
  <si>
    <r>
      <rPr>
        <sz val="9"/>
        <color theme="1"/>
        <rFont val="Arial Narrow"/>
        <family val="2"/>
      </rPr>
      <t>01</t>
    </r>
  </si>
  <si>
    <r>
      <rPr>
        <sz val="9"/>
        <color theme="1"/>
        <rFont val="Arial Narrow"/>
        <family val="2"/>
      </rPr>
      <t>02</t>
    </r>
  </si>
  <si>
    <r>
      <rPr>
        <b/>
        <sz val="9"/>
        <color theme="1"/>
        <rFont val="Arial Narrow"/>
        <family val="2"/>
      </rPr>
      <t>8B.05</t>
    </r>
  </si>
  <si>
    <r>
      <rPr>
        <b/>
        <sz val="9"/>
        <color theme="1"/>
        <rFont val="Arial Narrow"/>
        <family val="2"/>
      </rPr>
      <t>8B.06</t>
    </r>
  </si>
  <si>
    <r>
      <rPr>
        <sz val="9"/>
        <color theme="1"/>
        <rFont val="Arial Narrow"/>
        <family val="2"/>
      </rPr>
      <t>03</t>
    </r>
  </si>
  <si>
    <r>
      <rPr>
        <sz val="8"/>
        <color theme="1"/>
        <rFont val="Arial Narrow"/>
        <family val="2"/>
      </rPr>
      <t>Durante quantos dias foi partilhada uma refeição com pessoas  não pertencentes ao agregado familiar?</t>
    </r>
  </si>
  <si>
    <r>
      <rPr>
        <sz val="8"/>
        <color theme="1"/>
        <rFont val="Arial Narrow"/>
        <family val="2"/>
      </rPr>
      <t>Quantas refeições foram partilhadas com pessoas  não pertencentes ao agregado familiar?</t>
    </r>
  </si>
  <si>
    <r>
      <rPr>
        <sz val="9"/>
        <color theme="1"/>
        <rFont val="Arial Narrow"/>
        <family val="2"/>
      </rPr>
      <t>04</t>
    </r>
  </si>
  <si>
    <r>
      <rPr>
        <sz val="9"/>
        <color theme="1"/>
        <rFont val="Arial Narrow"/>
        <family val="2"/>
      </rPr>
      <t>05</t>
    </r>
  </si>
  <si>
    <r>
      <rPr>
        <sz val="9"/>
        <color theme="1"/>
        <rFont val="Arial Narrow"/>
        <family val="2"/>
      </rPr>
      <t>06</t>
    </r>
  </si>
  <si>
    <r>
      <rPr>
        <b/>
        <sz val="9"/>
        <color theme="1"/>
        <rFont val="Arial Narrow"/>
        <family val="2"/>
      </rPr>
      <t>Número de dias</t>
    </r>
  </si>
  <si>
    <r>
      <rPr>
        <b/>
        <sz val="9"/>
        <color theme="1"/>
        <rFont val="Arial Narrow"/>
        <family val="2"/>
      </rPr>
      <t>Número de refeições</t>
    </r>
  </si>
  <si>
    <r>
      <rPr>
        <sz val="9"/>
        <color theme="1"/>
        <rFont val="Arial Narrow"/>
        <family val="2"/>
      </rPr>
      <t>07</t>
    </r>
  </si>
  <si>
    <r>
      <rPr>
        <sz val="9"/>
        <color theme="1"/>
        <rFont val="Arial Narrow"/>
        <family val="2"/>
      </rPr>
      <t>01</t>
    </r>
  </si>
  <si>
    <r>
      <rPr>
        <sz val="9"/>
        <color theme="1"/>
        <rFont val="Arial Narrow"/>
        <family val="2"/>
      </rPr>
      <t>Crianças de 0 a 5 anos</t>
    </r>
  </si>
  <si>
    <r>
      <rPr>
        <sz val="9"/>
        <color theme="1"/>
        <rFont val="Arial Narrow"/>
        <family val="2"/>
      </rPr>
      <t>08</t>
    </r>
  </si>
  <si>
    <r>
      <rPr>
        <sz val="9"/>
        <color theme="1"/>
        <rFont val="Arial Narrow"/>
        <family val="2"/>
      </rPr>
      <t>02</t>
    </r>
  </si>
  <si>
    <r>
      <rPr>
        <sz val="9"/>
        <color theme="1"/>
        <rFont val="Arial Narrow"/>
        <family val="2"/>
      </rPr>
      <t>Crianças de 6 a 15 anos</t>
    </r>
  </si>
  <si>
    <r>
      <rPr>
        <sz val="9"/>
        <color theme="1"/>
        <rFont val="Arial Narrow"/>
        <family val="2"/>
      </rPr>
      <t>09</t>
    </r>
  </si>
  <si>
    <r>
      <rPr>
        <sz val="9"/>
        <color theme="1"/>
        <rFont val="Arial Narrow"/>
        <family val="2"/>
      </rPr>
      <t>03</t>
    </r>
  </si>
  <si>
    <r>
      <rPr>
        <sz val="9"/>
        <color theme="1"/>
        <rFont val="Arial Narrow"/>
        <family val="2"/>
      </rPr>
      <t>Adultos de 16 a 65 anos</t>
    </r>
  </si>
  <si>
    <r>
      <rPr>
        <sz val="9"/>
        <color theme="1"/>
        <rFont val="Arial Narrow"/>
        <family val="2"/>
      </rPr>
      <t>04</t>
    </r>
  </si>
  <si>
    <r>
      <rPr>
        <sz val="9"/>
        <color theme="1"/>
        <rFont val="Arial Narrow"/>
        <family val="2"/>
      </rPr>
      <t>Adultos com mais de 65 anos</t>
    </r>
  </si>
  <si>
    <r>
      <rPr>
        <b/>
        <sz val="9"/>
        <rFont val="Arial Narrow"/>
        <family val="2"/>
      </rPr>
      <t>(9A.00)</t>
    </r>
  </si>
  <si>
    <r>
      <rPr>
        <sz val="9"/>
        <rFont val="Arial Narrow"/>
        <family val="2"/>
      </rPr>
      <t>(9A.01)</t>
    </r>
  </si>
  <si>
    <r>
      <rPr>
        <sz val="9"/>
        <rFont val="Arial Narrow"/>
        <family val="2"/>
      </rPr>
      <t>(9A.02)</t>
    </r>
  </si>
  <si>
    <r>
      <rPr>
        <sz val="9"/>
        <rFont val="Arial Narrow"/>
        <family val="2"/>
      </rPr>
      <t>(9A.03)</t>
    </r>
  </si>
  <si>
    <r>
      <rPr>
        <sz val="9"/>
        <rFont val="Arial Narrow"/>
        <family val="2"/>
      </rPr>
      <t>(9A.04)</t>
    </r>
  </si>
  <si>
    <r>
      <rPr>
        <sz val="9"/>
        <rFont val="Arial Narrow"/>
        <family val="2"/>
      </rPr>
      <t>(9A.05)</t>
    </r>
  </si>
  <si>
    <r>
      <rPr>
        <sz val="9"/>
        <rFont val="Arial Narrow"/>
        <family val="2"/>
      </rPr>
      <t>(9A.06)</t>
    </r>
  </si>
  <si>
    <r>
      <rPr>
        <sz val="9"/>
        <rFont val="Arial Narrow"/>
        <family val="2"/>
      </rPr>
      <t>(9A.07)</t>
    </r>
  </si>
  <si>
    <r>
      <rPr>
        <b/>
        <sz val="9"/>
        <rFont val="Arial Narrow"/>
        <family val="2"/>
      </rPr>
      <t>Código do evento</t>
    </r>
  </si>
  <si>
    <r>
      <rPr>
        <sz val="9"/>
        <rFont val="Arial Narrow"/>
        <family val="2"/>
      </rPr>
      <t>Qual foi o montante total desta despesa em alimentação?</t>
    </r>
  </si>
  <si>
    <r>
      <rPr>
        <sz val="9"/>
        <rFont val="Arial Narrow"/>
        <family val="2"/>
      </rPr>
      <t>Qual foi o montante total desta despesa em bebidas?</t>
    </r>
  </si>
  <si>
    <r>
      <rPr>
        <sz val="9"/>
        <rFont val="Arial Narrow"/>
        <family val="2"/>
      </rPr>
      <t>Qual foi o montante total das outras despesas não alimentares?</t>
    </r>
  </si>
  <si>
    <r>
      <rPr>
        <sz val="9"/>
        <rFont val="Arial Narrow"/>
        <family val="2"/>
      </rPr>
      <t>1=Sim</t>
    </r>
  </si>
  <si>
    <r>
      <rPr>
        <b/>
        <sz val="9"/>
        <rFont val="Arial Narrow"/>
        <family val="2"/>
      </rPr>
      <t>COMECE POR PERGUNTAR SOBRE TODOS OS EVENTOS E INSIRA 1 PARA SIM OU 2 PARA NÃO NA COLUNA CORRESPONDENTE</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</si>
  <si>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</si>
  <si>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</si>
  <si>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</si>
  <si>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</si>
  <si>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</si>
  <si>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12"/>
        <rFont val="Arial Narrow"/>
        <family val="2"/>
      </rPr>
      <t>01</t>
    </r>
  </si>
  <si>
    <r>
      <rPr>
        <b/>
        <sz val="12"/>
        <rFont val="Arial Narrow"/>
        <family val="2"/>
      </rPr>
      <t>02</t>
    </r>
  </si>
  <si>
    <r>
      <rPr>
        <b/>
        <sz val="12"/>
        <rFont val="Arial Narrow"/>
        <family val="2"/>
      </rPr>
      <t>03</t>
    </r>
  </si>
  <si>
    <r>
      <rPr>
        <sz val="9"/>
        <rFont val="Arial Narrow"/>
        <family val="2"/>
      </rPr>
      <t>Outras festas religiosas muçulmanas</t>
    </r>
  </si>
  <si>
    <r>
      <rPr>
        <b/>
        <sz val="12"/>
        <rFont val="Arial Narrow"/>
        <family val="2"/>
      </rPr>
      <t>04</t>
    </r>
  </si>
  <si>
    <r>
      <rPr>
        <b/>
        <sz val="12"/>
        <rFont val="Arial Narrow"/>
        <family val="2"/>
      </rPr>
      <t>05</t>
    </r>
  </si>
  <si>
    <r>
      <rPr>
        <b/>
        <sz val="12"/>
        <rFont val="Arial Narrow"/>
        <family val="2"/>
      </rPr>
      <t>06</t>
    </r>
  </si>
  <si>
    <r>
      <rPr>
        <sz val="9"/>
        <rFont val="Arial Narrow"/>
        <family val="2"/>
      </rPr>
      <t>Outras festas religiosas cristãs</t>
    </r>
  </si>
  <si>
    <r>
      <rPr>
        <b/>
        <sz val="12"/>
        <rFont val="Arial Narrow"/>
        <family val="2"/>
      </rPr>
      <t>07</t>
    </r>
  </si>
  <si>
    <r>
      <rPr>
        <sz val="9"/>
        <rFont val="Arial Narrow"/>
        <family val="2"/>
      </rPr>
      <t>Festa de outras religiões/tradições</t>
    </r>
  </si>
  <si>
    <r>
      <rPr>
        <b/>
        <sz val="12"/>
        <rFont val="Arial Narrow"/>
        <family val="2"/>
      </rPr>
      <t>08</t>
    </r>
  </si>
  <si>
    <r>
      <rPr>
        <b/>
        <sz val="12"/>
        <rFont val="Arial Narrow"/>
        <family val="2"/>
      </rPr>
      <t>09</t>
    </r>
  </si>
  <si>
    <r>
      <rPr>
        <sz val="9"/>
        <rFont val="Arial Narrow"/>
        <family val="2"/>
      </rPr>
      <t>Casamento</t>
    </r>
  </si>
  <si>
    <r>
      <rPr>
        <b/>
        <sz val="12"/>
        <rFont val="Arial Narrow"/>
        <family val="2"/>
      </rPr>
      <t>10</t>
    </r>
  </si>
  <si>
    <r>
      <rPr>
        <sz val="9"/>
        <rFont val="Arial Narrow"/>
        <family val="2"/>
      </rPr>
      <t>Batismos</t>
    </r>
  </si>
  <si>
    <r>
      <rPr>
        <b/>
        <sz val="12"/>
        <rFont val="Arial Narrow"/>
        <family val="2"/>
      </rPr>
      <t>11</t>
    </r>
  </si>
  <si>
    <r>
      <rPr>
        <sz val="9"/>
        <rFont val="Arial Narrow"/>
        <family val="2"/>
      </rPr>
      <t>Primeira comunhão/comunhão solene</t>
    </r>
  </si>
  <si>
    <r>
      <rPr>
        <b/>
        <sz val="12"/>
        <rFont val="Arial Narrow"/>
        <family val="2"/>
      </rPr>
      <t>12</t>
    </r>
  </si>
  <si>
    <r>
      <rPr>
        <sz val="9"/>
        <rFont val="Arial Narrow"/>
        <family val="2"/>
      </rPr>
      <t>Funerais/luto</t>
    </r>
  </si>
  <si>
    <r>
      <rPr>
        <b/>
        <sz val="12"/>
        <rFont val="Arial Narrow"/>
        <family val="2"/>
      </rPr>
      <t>13</t>
    </r>
  </si>
  <si>
    <r>
      <rPr>
        <b/>
        <sz val="10"/>
        <rFont val="Arial Narrow"/>
        <family val="2"/>
      </rPr>
      <t>SECÇÃO 9: DESPESAS RETROSPETIVAS NÃO ALIMENTARES DO AGREGADO FAMILIAR</t>
    </r>
  </si>
  <si>
    <r>
      <rPr>
        <sz val="9"/>
        <rFont val="Arial Narrow"/>
        <family val="2"/>
      </rPr>
      <t>(9B.01)</t>
    </r>
  </si>
  <si>
    <r>
      <rPr>
        <sz val="9"/>
        <rFont val="Arial Narrow"/>
        <family val="2"/>
      </rPr>
      <t>(9B.02)</t>
    </r>
  </si>
  <si>
    <r>
      <rPr>
        <sz val="9"/>
        <rFont val="Arial Narrow"/>
        <family val="2"/>
      </rPr>
      <t>(9B.03)</t>
    </r>
  </si>
  <si>
    <r>
      <rPr>
        <b/>
        <sz val="9"/>
        <rFont val="Arial Narrow"/>
        <family val="2"/>
      </rPr>
      <t>Código do produto/serviço</t>
    </r>
  </si>
  <si>
    <r>
      <rPr>
        <b/>
        <sz val="9"/>
        <rFont val="Arial Narrow"/>
        <family val="2"/>
      </rPr>
      <t>TÍTULO DO PRODUTO/SERVIÇO</t>
    </r>
  </si>
  <si>
    <r>
      <rPr>
        <sz val="9"/>
        <color theme="1"/>
        <rFont val="Arial Narrow"/>
        <family val="2"/>
      </rPr>
      <t>1. Sim</t>
    </r>
  </si>
  <si>
    <r>
      <rPr>
        <b/>
        <sz val="9"/>
        <color theme="1"/>
        <rFont val="Arial Narrow"/>
        <family val="2"/>
      </rPr>
      <t>Montante em francos CFA</t>
    </r>
  </si>
  <si>
    <r>
      <rPr>
        <sz val="9"/>
        <rFont val="Arial Narrow"/>
        <family val="2"/>
      </rPr>
      <t>2 Não ► Produto/serviço seguinte</t>
    </r>
  </si>
  <si>
    <r>
      <rPr>
        <b/>
        <sz val="9"/>
        <rFont val="Arial Narrow"/>
        <family val="2"/>
      </rPr>
      <t>CÓDIGO</t>
    </r>
  </si>
  <si>
    <r>
      <rPr>
        <sz val="9"/>
        <rFont val="Arial Narrow"/>
        <family val="2"/>
      </rPr>
      <t>Cigarros/tabaco</t>
    </r>
  </si>
  <si>
    <r>
      <rPr>
        <sz val="9"/>
        <color theme="1"/>
        <rFont val="Arial Narrow"/>
        <family val="2"/>
      </rPr>
      <t>Carvão vegetal/carvão mineral</t>
    </r>
  </si>
  <si>
    <r>
      <rPr>
        <sz val="9"/>
        <color theme="1"/>
        <rFont val="Arial Narrow"/>
        <family val="2"/>
      </rPr>
      <t>Lenha apanhada (estimar o valor)</t>
    </r>
  </si>
  <si>
    <r>
      <rPr>
        <sz val="9"/>
        <color theme="1"/>
        <rFont val="Arial Narrow"/>
        <family val="2"/>
      </rPr>
      <t>Velas</t>
    </r>
  </si>
  <si>
    <r>
      <rPr>
        <sz val="9"/>
        <color theme="1"/>
        <rFont val="Arial Narrow"/>
        <family val="2"/>
      </rPr>
      <t xml:space="preserve">Combustível para veículo </t>
    </r>
  </si>
  <si>
    <r>
      <rPr>
        <sz val="9"/>
        <color theme="1"/>
        <rFont val="Arial Narrow"/>
        <family val="2"/>
      </rPr>
      <t>Combustível para motociclo</t>
    </r>
  </si>
  <si>
    <r>
      <rPr>
        <sz val="9"/>
        <color theme="1"/>
        <rFont val="Arial Narrow"/>
        <family val="2"/>
      </rPr>
      <t>Transporte urbano em táxi</t>
    </r>
  </si>
  <si>
    <r>
      <rPr>
        <sz val="9"/>
        <color theme="1"/>
        <rFont val="Arial Narrow"/>
        <family val="2"/>
      </rPr>
      <t>Transporte urbano em comboio</t>
    </r>
  </si>
  <si>
    <r>
      <rPr>
        <sz val="9"/>
        <rFont val="Arial Narrow"/>
        <family val="2"/>
      </rPr>
      <t xml:space="preserve">Jornais </t>
    </r>
  </si>
  <si>
    <r>
      <rPr>
        <sz val="9"/>
        <color theme="1"/>
        <rFont val="Arial Narrow"/>
        <family val="2"/>
      </rPr>
      <t>Despesas com moagem de cereais</t>
    </r>
  </si>
  <si>
    <r>
      <rPr>
        <b/>
        <sz val="10"/>
        <rFont val="Arial Narrow"/>
        <family val="2"/>
      </rPr>
      <t>SECÇÃO 9: DESPESAS RETROSPETIVAS NÃO ALIMENTARES DO AGREGADO FAMILIAR</t>
    </r>
  </si>
  <si>
    <r>
      <rPr>
        <sz val="9"/>
        <rFont val="Arial Narrow"/>
        <family val="2"/>
      </rPr>
      <t>(9C.01)</t>
    </r>
  </si>
  <si>
    <r>
      <rPr>
        <sz val="9"/>
        <rFont val="Arial Narrow"/>
        <family val="2"/>
      </rPr>
      <t>(9C.02)</t>
    </r>
  </si>
  <si>
    <r>
      <rPr>
        <sz val="9"/>
        <rFont val="Arial Narrow"/>
        <family val="2"/>
      </rPr>
      <t>(9C.03)</t>
    </r>
  </si>
  <si>
    <r>
      <rPr>
        <b/>
        <sz val="9"/>
        <rFont val="Arial Narrow"/>
        <family val="2"/>
      </rPr>
      <t>Código do produto/serviço</t>
    </r>
  </si>
  <si>
    <r>
      <rPr>
        <b/>
        <sz val="9"/>
        <rFont val="Arial Narrow"/>
        <family val="2"/>
      </rPr>
      <t>TÍTULO DO PRODUTO/SERVIÇO</t>
    </r>
  </si>
  <si>
    <r>
      <rPr>
        <sz val="9"/>
        <color theme="1"/>
        <rFont val="Arial Narrow"/>
        <family val="2"/>
      </rPr>
      <t>Qual foi o montante despendido nos últimos 30 dias?</t>
    </r>
  </si>
  <si>
    <r>
      <rPr>
        <sz val="9"/>
        <color theme="1"/>
        <rFont val="Arial Narrow"/>
        <family val="2"/>
      </rPr>
      <t>1. Sim</t>
    </r>
  </si>
  <si>
    <r>
      <rPr>
        <b/>
        <sz val="9"/>
        <color theme="1"/>
        <rFont val="Arial Narrow"/>
        <family val="2"/>
      </rPr>
      <t>Montante em francos CFA</t>
    </r>
  </si>
  <si>
    <r>
      <rPr>
        <sz val="9"/>
        <rFont val="Arial Narrow"/>
        <family val="2"/>
      </rPr>
      <t>2 Não ► Produto/serviço seguinte</t>
    </r>
  </si>
  <si>
    <r>
      <rPr>
        <b/>
        <sz val="9"/>
        <rFont val="Arial Narrow"/>
        <family val="2"/>
      </rPr>
      <t>CÓDIGO</t>
    </r>
  </si>
  <si>
    <r>
      <rPr>
        <sz val="9"/>
        <rFont val="Arial Narrow"/>
        <family val="2"/>
      </rPr>
      <t>Gás doméstico</t>
    </r>
  </si>
  <si>
    <r>
      <rPr>
        <sz val="9"/>
        <rFont val="Arial Narrow"/>
        <family val="2"/>
      </rPr>
      <t>Sabão doméstico, lixívia em pó, detergentes (lixívia líquida, etc.)</t>
    </r>
  </si>
  <si>
    <r>
      <rPr>
        <sz val="9"/>
        <rFont val="Arial Narrow"/>
        <family val="2"/>
      </rPr>
      <t>Salário do pessoal doméstico (guarda, servente, motorista, cozinheiro, etc.)</t>
    </r>
  </si>
  <si>
    <r>
      <rPr>
        <sz val="9"/>
        <rFont val="Arial Narrow"/>
        <family val="2"/>
      </rPr>
      <t>Despesas com branqueamento de roupa, roupa de casa, etc. (passagem a ferro)</t>
    </r>
  </si>
  <si>
    <r>
      <rPr>
        <sz val="9"/>
        <rFont val="Arial Narrow"/>
        <family val="2"/>
      </rPr>
      <t>Despesas com a recolha do lixo doméstico</t>
    </r>
  </si>
  <si>
    <r>
      <rPr>
        <sz val="9"/>
        <rFont val="Arial Narrow"/>
        <family val="2"/>
      </rPr>
      <t>Lavagem de veículos</t>
    </r>
  </si>
  <si>
    <r>
      <rPr>
        <sz val="9"/>
        <rFont val="Arial Narrow"/>
        <family val="2"/>
      </rPr>
      <t>Despesas de estacionamento</t>
    </r>
  </si>
  <si>
    <r>
      <rPr>
        <sz val="9"/>
        <rFont val="Arial Narrow"/>
        <family val="2"/>
      </rPr>
      <t>Bilhete de lotaria nacional, bilhete de PMU</t>
    </r>
  </si>
  <si>
    <r>
      <rPr>
        <sz val="9"/>
        <rFont val="Arial Narrow"/>
        <family val="2"/>
      </rPr>
      <t>Revistas, jornais ou magazines mensais, etc.</t>
    </r>
  </si>
  <si>
    <r>
      <rPr>
        <sz val="9"/>
        <rFont val="Arial Narrow"/>
        <family val="2"/>
      </rPr>
      <t>Pasta dentífrica</t>
    </r>
  </si>
  <si>
    <r>
      <rPr>
        <sz val="9"/>
        <rFont val="Arial Narrow"/>
        <family val="2"/>
      </rPr>
      <t>Pensos higiénicos, fraldas descartáveis para bebé, etc.</t>
    </r>
  </si>
  <si>
    <r>
      <rPr>
        <b/>
        <sz val="10"/>
        <rFont val="Arial Narrow"/>
        <family val="2"/>
      </rPr>
      <t>SECÇÃO 9: DESPESAS RETROSPETIVAS NÃO ALIMENTARES DO AGREGADO FAMILIAR</t>
    </r>
  </si>
  <si>
    <r>
      <rPr>
        <sz val="9"/>
        <rFont val="Arial Narrow"/>
        <family val="2"/>
      </rPr>
      <t>(9D.01)</t>
    </r>
  </si>
  <si>
    <r>
      <rPr>
        <sz val="9"/>
        <rFont val="Arial Narrow"/>
        <family val="2"/>
      </rPr>
      <t>(9D.02)</t>
    </r>
  </si>
  <si>
    <r>
      <rPr>
        <sz val="9"/>
        <rFont val="Arial Narrow"/>
        <family val="2"/>
      </rPr>
      <t>(9D.03)</t>
    </r>
  </si>
  <si>
    <r>
      <rPr>
        <b/>
        <sz val="9"/>
        <rFont val="Arial Narrow"/>
        <family val="2"/>
      </rPr>
      <t>Código do produto/serviço</t>
    </r>
  </si>
  <si>
    <r>
      <rPr>
        <b/>
        <sz val="9"/>
        <rFont val="Arial Narrow"/>
        <family val="2"/>
      </rPr>
      <t>TÍTULO DO PRODUTO/SERVIÇO</t>
    </r>
  </si>
  <si>
    <r>
      <rPr>
        <sz val="9"/>
        <color theme="1"/>
        <rFont val="Arial Narrow"/>
        <family val="2"/>
      </rPr>
      <t xml:space="preserve">O seu agregado familiar adquiriu [PRODUTO/SERVIÇO] nos últimos 3 meses? </t>
    </r>
  </si>
  <si>
    <r>
      <rPr>
        <sz val="9"/>
        <color theme="1"/>
        <rFont val="Arial Narrow"/>
        <family val="2"/>
      </rPr>
      <t>Qual foi o montante despendido nos últimos 3 meses?</t>
    </r>
  </si>
  <si>
    <r>
      <rPr>
        <sz val="9"/>
        <color theme="1"/>
        <rFont val="Arial Narrow"/>
        <family val="2"/>
      </rPr>
      <t>1. Sim</t>
    </r>
  </si>
  <si>
    <r>
      <rPr>
        <b/>
        <sz val="9"/>
        <color theme="1"/>
        <rFont val="Arial Narrow"/>
        <family val="2"/>
      </rPr>
      <t>Montante em francos CFA</t>
    </r>
  </si>
  <si>
    <r>
      <rPr>
        <sz val="9"/>
        <rFont val="Arial Narrow"/>
        <family val="2"/>
      </rPr>
      <t>2 Não ► Produto/serviço seguinte</t>
    </r>
  </si>
  <si>
    <r>
      <rPr>
        <b/>
        <sz val="9"/>
        <rFont val="Arial Narrow"/>
        <family val="2"/>
      </rPr>
      <t>CÓDIGO</t>
    </r>
  </si>
  <si>
    <r>
      <rPr>
        <sz val="9"/>
        <rFont val="Arial Narrow"/>
        <family val="2"/>
      </rPr>
      <t>Despesas com conservação e reparação de calçado: graxa, colocação de solas, etc.</t>
    </r>
  </si>
  <si>
    <r>
      <rPr>
        <sz val="9"/>
        <rFont val="Arial Narrow"/>
        <family val="2"/>
      </rPr>
      <t>Lâmpadas elétricas para o lar</t>
    </r>
  </si>
  <si>
    <r>
      <rPr>
        <sz val="9"/>
        <rFont val="Arial Narrow"/>
        <family val="2"/>
      </rPr>
      <t>Lubrificantes (óleo de motor, óleo de travões, liquido para bateria (ácido), graxas, outros lubrificantes n.e.)</t>
    </r>
  </si>
  <si>
    <r>
      <rPr>
        <sz val="9"/>
        <rFont val="Arial Narrow"/>
        <family val="2"/>
      </rPr>
      <t>Transporte entre localidades por tração animal</t>
    </r>
  </si>
  <si>
    <r>
      <rPr>
        <sz val="9"/>
        <rFont val="Arial Narrow"/>
        <family val="2"/>
      </rPr>
      <t>Despesas com selos postais, envio de remessas, etc.</t>
    </r>
  </si>
  <si>
    <r>
      <rPr>
        <sz val="9"/>
        <rFont val="Arial Narrow"/>
        <family val="2"/>
      </rPr>
      <t>Despesas com envio de faxes</t>
    </r>
  </si>
  <si>
    <r>
      <rPr>
        <sz val="9"/>
        <rFont val="Arial Narrow"/>
        <family val="2"/>
      </rPr>
      <t>Produtos de jardinagem (plantas e flores ornamentais), sem ser para agricultura</t>
    </r>
  </si>
  <si>
    <r>
      <rPr>
        <sz val="9"/>
        <color theme="1"/>
        <rFont val="Arial Narrow"/>
        <family val="2"/>
      </rPr>
      <t>Alimentos, despesas de manutenção, despesas com veterinário de animais de estimação (cães, gatos, etc.)</t>
    </r>
  </si>
  <si>
    <r>
      <rPr>
        <sz val="9"/>
        <rFont val="Arial Narrow"/>
        <family val="2"/>
      </rPr>
      <t>Admissão (compra de bilhetes) para cinema, concertos, peças de teatro, museus, exposições, etc.</t>
    </r>
  </si>
  <si>
    <r>
      <rPr>
        <sz val="9"/>
        <rFont val="Arial Narrow"/>
        <family val="2"/>
      </rPr>
      <t>Outros serviços recreativos: serviços de fotografia (revelação, tiragem), fotografia tipo passe, etc.</t>
    </r>
  </si>
  <si>
    <r>
      <rPr>
        <sz val="9"/>
        <rFont val="Arial Narrow"/>
        <family val="2"/>
      </rPr>
      <t>Escova dos dentes</t>
    </r>
  </si>
  <si>
    <r>
      <rPr>
        <b/>
        <sz val="10"/>
        <rFont val="Arial Narrow"/>
        <family val="2"/>
      </rPr>
      <t>SECÇÃO 9: DESPESAS RETROSPETIVAS NÃO ALIMENTARES DO AGREGADO FAMILIAR</t>
    </r>
  </si>
  <si>
    <r>
      <rPr>
        <sz val="9"/>
        <rFont val="Arial Narrow"/>
        <family val="2"/>
      </rPr>
      <t>(9E.01)</t>
    </r>
  </si>
  <si>
    <r>
      <rPr>
        <sz val="9"/>
        <rFont val="Arial Narrow"/>
        <family val="2"/>
      </rPr>
      <t>(9E.02)</t>
    </r>
  </si>
  <si>
    <r>
      <rPr>
        <sz val="9"/>
        <rFont val="Arial Narrow"/>
        <family val="2"/>
      </rPr>
      <t>(9E.03)</t>
    </r>
  </si>
  <si>
    <r>
      <rPr>
        <b/>
        <sz val="9"/>
        <rFont val="Arial Narrow"/>
        <family val="2"/>
      </rPr>
      <t>Código do produto/serviço</t>
    </r>
  </si>
  <si>
    <r>
      <rPr>
        <sz val="9"/>
        <color theme="1"/>
        <rFont val="Arial Narrow"/>
        <family val="2"/>
      </rPr>
      <t xml:space="preserve">O seu agregado familiar adquiriu [PRODUTO/SERVIÇO] nos últimos 6 meses? </t>
    </r>
  </si>
  <si>
    <r>
      <rPr>
        <sz val="9"/>
        <color theme="1"/>
        <rFont val="Arial Narrow"/>
        <family val="2"/>
      </rPr>
      <t>Qual foi o montante despendido nos últimos 6 meses?</t>
    </r>
  </si>
  <si>
    <r>
      <rPr>
        <sz val="9"/>
        <color theme="1"/>
        <rFont val="Arial Narrow"/>
        <family val="2"/>
      </rPr>
      <t>1. Sim</t>
    </r>
  </si>
  <si>
    <r>
      <rPr>
        <b/>
        <sz val="9"/>
        <color theme="1"/>
        <rFont val="Arial Narrow"/>
        <family val="2"/>
      </rPr>
      <t>Montante em francos CFA</t>
    </r>
  </si>
  <si>
    <r>
      <rPr>
        <sz val="9"/>
        <rFont val="Arial Narrow"/>
        <family val="2"/>
      </rPr>
      <t>2 Não ► Produto/serviço seguinte</t>
    </r>
  </si>
  <si>
    <r>
      <rPr>
        <b/>
        <sz val="9"/>
        <rFont val="Arial Narrow"/>
        <family val="2"/>
      </rPr>
      <t>CÓDIGO</t>
    </r>
  </si>
  <si>
    <r>
      <rPr>
        <sz val="9"/>
        <rFont val="Arial Narrow"/>
        <family val="2"/>
      </rPr>
      <t>Vestuário de senhora (15 anos ou mais): vestido, saia, calças, saia-casaco, etc.</t>
    </r>
  </si>
  <si>
    <r>
      <rPr>
        <sz val="9"/>
        <rFont val="Arial Narrow"/>
        <family val="2"/>
      </rPr>
      <t>Roupa interior de senhora (15 anos ou mais): combinação, saiote, T-shirt, soutien, collants, etc.</t>
    </r>
  </si>
  <si>
    <r>
      <rPr>
        <sz val="9"/>
        <rFont val="Arial Narrow"/>
        <family val="2"/>
      </rPr>
      <t>Vestuário de criança (0-14 anos): enxoval para bebé, chambre, calça de rapaz, vestido de menina, cuecas de criança, blusas, etc. (não incluir uniformes escolares)</t>
    </r>
  </si>
  <si>
    <r>
      <rPr>
        <sz val="9"/>
        <rFont val="Arial Narrow"/>
        <family val="2"/>
      </rPr>
      <t>Vestuário de homem (15 anos ou mais): camisa, calças, casaco, fato, roupa de trabalho, etc.</t>
    </r>
  </si>
  <si>
    <r>
      <rPr>
        <sz val="9"/>
        <rFont val="Arial Narrow"/>
        <family val="2"/>
      </rPr>
      <t>Roupa interior de homem (15 anos ou mais): cuecas, peúgas, T-shirt e camisola interior, etc.</t>
    </r>
  </si>
  <si>
    <r>
      <rPr>
        <sz val="9"/>
        <rFont val="Arial Narrow"/>
        <family val="2"/>
      </rPr>
      <t>Despesas com a confeção e conserto de vestuário de homem: fato, calças, camisa, conserto, aluguer de vestuário, etc.</t>
    </r>
  </si>
  <si>
    <r>
      <rPr>
        <sz val="9"/>
        <rFont val="Arial Narrow"/>
        <family val="2"/>
      </rPr>
      <t>Despesas com a confeção e conserto de vestuário de senhora: vestido, calças, saia, saia-casaco, conserto, aluguer, etc.</t>
    </r>
  </si>
  <si>
    <r>
      <rPr>
        <sz val="9"/>
        <rFont val="Arial Narrow"/>
        <family val="2"/>
      </rPr>
      <t xml:space="preserve">Despesas com conservação e conserto de vestuário de criança </t>
    </r>
  </si>
  <si>
    <r>
      <rPr>
        <sz val="9"/>
        <rFont val="Arial Narrow"/>
        <family val="2"/>
      </rPr>
      <t xml:space="preserve">Calçado de homem </t>
    </r>
  </si>
  <si>
    <r>
      <rPr>
        <sz val="9"/>
        <rFont val="Arial Narrow"/>
        <family val="2"/>
      </rPr>
      <t xml:space="preserve">Calçado de senhora </t>
    </r>
  </si>
  <si>
    <r>
      <rPr>
        <sz val="9"/>
        <rFont val="Arial Narrow"/>
        <family val="2"/>
      </rPr>
      <t xml:space="preserve">Calçado de criança </t>
    </r>
  </si>
  <si>
    <r>
      <rPr>
        <b/>
        <sz val="10"/>
        <rFont val="Arial Narrow"/>
        <family val="2"/>
      </rPr>
      <t>SECÇÃO 9: DESPESAS RETROSPETIVAS NÃO ALIMENTARES DO AGREGADO FAMILIAR</t>
    </r>
  </si>
  <si>
    <r>
      <rPr>
        <sz val="9"/>
        <rFont val="Arial Narrow"/>
        <family val="2"/>
      </rPr>
      <t>(9F.01)</t>
    </r>
  </si>
  <si>
    <r>
      <rPr>
        <sz val="9"/>
        <rFont val="Arial Narrow"/>
        <family val="2"/>
      </rPr>
      <t>(9F.02)</t>
    </r>
  </si>
  <si>
    <r>
      <rPr>
        <sz val="9"/>
        <rFont val="Arial Narrow"/>
        <family val="2"/>
      </rPr>
      <t>(9F.03)</t>
    </r>
  </si>
  <si>
    <r>
      <rPr>
        <b/>
        <sz val="9"/>
        <rFont val="Arial Narrow"/>
        <family val="2"/>
      </rPr>
      <t>Código do produto/serviço</t>
    </r>
  </si>
  <si>
    <r>
      <rPr>
        <sz val="9"/>
        <color theme="1"/>
        <rFont val="Arial Narrow"/>
        <family val="2"/>
      </rPr>
      <t xml:space="preserve">O seu agregado familiar adquiriu [PRODUTO/SERVIÇO] nos últimos 12 meses? </t>
    </r>
  </si>
  <si>
    <r>
      <rPr>
        <sz val="9"/>
        <color theme="1"/>
        <rFont val="Arial Narrow"/>
        <family val="2"/>
      </rPr>
      <t>Qual foi o montante despendido nos últimos 12 meses?</t>
    </r>
  </si>
  <si>
    <r>
      <rPr>
        <sz val="9"/>
        <color theme="1"/>
        <rFont val="Arial Narrow"/>
        <family val="2"/>
      </rPr>
      <t>1. Sim</t>
    </r>
  </si>
  <si>
    <r>
      <rPr>
        <b/>
        <sz val="9"/>
        <color theme="1"/>
        <rFont val="Arial Narrow"/>
        <family val="2"/>
      </rPr>
      <t>Montante em francos CFA</t>
    </r>
  </si>
  <si>
    <r>
      <rPr>
        <sz val="9"/>
        <rFont val="Arial Narrow"/>
        <family val="2"/>
      </rPr>
      <t>2 Não ► Produto/serviço seguinte</t>
    </r>
  </si>
  <si>
    <r>
      <rPr>
        <b/>
        <sz val="9"/>
        <rFont val="Arial Narrow"/>
        <family val="2"/>
      </rPr>
      <t>CÓDIGO</t>
    </r>
  </si>
  <si>
    <r>
      <rPr>
        <sz val="9"/>
        <rFont val="Arial Narrow"/>
        <family val="2"/>
      </rPr>
      <t xml:space="preserve">Material para conservação e pequenas reparações da habitação (substituição de uma chapa, vidro, lâmpada, etc.) </t>
    </r>
  </si>
  <si>
    <r>
      <rPr>
        <sz val="9"/>
        <rFont val="Arial Narrow"/>
        <family val="2"/>
      </rPr>
      <t>Materiais de alvenaria para construção ou grandes reparações na habitação: cimento, tijolos, aço de construção, areia, cascalho, blocos de betão, etc.</t>
    </r>
  </si>
  <si>
    <r>
      <rPr>
        <sz val="9"/>
        <rFont val="Arial Narrow"/>
        <family val="2"/>
      </rPr>
      <t>Outros materiais de construção ou grandes reparações na habitação: chapas, madeira para estruturas, tábuas, ripas, contraplacados, materiais elétricos, materiais de canalização, materiais de pintura, ladrilhos, tapetes e revestimentos de pavimento, etc.</t>
    </r>
  </si>
  <si>
    <r>
      <rPr>
        <sz val="9"/>
        <rFont val="Arial Narrow"/>
        <family val="2"/>
      </rPr>
      <t>Mão de obra para construção e grandes reparações na habitação (alvenaria, coberturas e estrutura, eletricidade, pichelaria, carpintaria, pintura e revestimentos de pavimento), etc.</t>
    </r>
  </si>
  <si>
    <r>
      <rPr>
        <sz val="9"/>
        <rFont val="Arial Narrow"/>
        <family val="2"/>
      </rPr>
      <t>Despesas com estudos e projetos de arquitetura</t>
    </r>
  </si>
  <si>
    <r>
      <rPr>
        <sz val="9"/>
        <rFont val="Arial Narrow"/>
        <family val="2"/>
      </rPr>
      <t>Despesas de subscrição na rede de distribuição de água</t>
    </r>
  </si>
  <si>
    <r>
      <rPr>
        <sz val="9"/>
        <rFont val="Arial Narrow"/>
        <family val="2"/>
      </rPr>
      <t>Despesas de subscrição na rede de distribuição elétrica</t>
    </r>
  </si>
  <si>
    <r>
      <rPr>
        <sz val="9"/>
        <rFont val="Arial Narrow"/>
        <family val="2"/>
      </rPr>
      <t>Despesas de ligação à rede de distribuição de água</t>
    </r>
  </si>
  <si>
    <r>
      <rPr>
        <sz val="9"/>
        <rFont val="Arial Narrow"/>
        <family val="2"/>
      </rPr>
      <t>Despesas de ligação à rede de distribuição elétrica</t>
    </r>
  </si>
  <si>
    <r>
      <rPr>
        <sz val="9"/>
        <color theme="1"/>
        <rFont val="Arial Narrow"/>
        <family val="2"/>
      </rPr>
      <t>Móveis de sala de estar e sala de jantar (poltronas, mesa, cadeiras, armários, etc.)</t>
    </r>
  </si>
  <si>
    <r>
      <rPr>
        <sz val="9"/>
        <color theme="1"/>
        <rFont val="Arial Narrow"/>
        <family val="2"/>
      </rPr>
      <t>Cama, colchão, armário e outros móveis de quarto</t>
    </r>
  </si>
  <si>
    <r>
      <rPr>
        <sz val="9"/>
        <rFont val="Arial Narrow"/>
        <family val="2"/>
      </rPr>
      <t xml:space="preserve">Reparação de móveis (poltronas, cadeiras, camas, armários, etc.) </t>
    </r>
  </si>
  <si>
    <r>
      <rPr>
        <sz val="9"/>
        <rFont val="Arial Narrow"/>
        <family val="2"/>
      </rPr>
      <t>Têxteis lar e artigos conexos (toalhas de banho, lençóis, cobertores, colchas, fronhas, mosquiteiro, esteiras, tapetes, cortinas, leques, etc.)</t>
    </r>
  </si>
  <si>
    <r>
      <rPr>
        <sz val="9"/>
        <rFont val="Arial Narrow"/>
        <family val="2"/>
      </rPr>
      <t xml:space="preserve">Eletrodomésticos: frigorífico, aparelho de ar condicionado, aquecedores, forno, fogão, máquina de lavar roupa, caldeira, ferro de passar, etc. </t>
    </r>
  </si>
  <si>
    <r>
      <rPr>
        <sz val="9"/>
        <rFont val="Arial Narrow"/>
        <family val="2"/>
      </rPr>
      <t>Reparação de eletrodomésticos (ferro de passar, frigorífico, fogão, aquecedores, aparelho de ar condicionado, ventilador, caldeira, etc.)</t>
    </r>
  </si>
  <si>
    <r>
      <rPr>
        <sz val="9"/>
        <rFont val="Arial Narrow"/>
        <family val="2"/>
      </rPr>
      <t>Louça: pratos, facas, garfos, colheres, taças, copos, etc.</t>
    </r>
  </si>
  <si>
    <r>
      <rPr>
        <sz val="9"/>
        <rFont val="Arial Narrow"/>
        <family val="2"/>
      </rPr>
      <t>Utensílios de cozinha: tachos, panelas, coadores, reparação de utensílios de cozinha, etc.</t>
    </r>
  </si>
  <si>
    <r>
      <rPr>
        <sz val="9"/>
        <rFont val="Arial Narrow"/>
        <family val="2"/>
      </rPr>
      <t>Outros utensílios domésticos: balde, chaleira, biberão, balde do lixo, chávenas, cafeteira não elétrica, bule, cabaça, concha, caneca, púcaro, almofariz,etc.</t>
    </r>
  </si>
  <si>
    <r>
      <rPr>
        <sz val="9"/>
        <rFont val="Arial Narrow"/>
        <family val="2"/>
      </rPr>
      <t>Ferramentas domésticas: ferramentas de bricolagem (martelo, chave de fendas, etc.), ferramentas de jardinagem (pá, ancinho, carrinho de mão, etc.);</t>
    </r>
  </si>
  <si>
    <r>
      <rPr>
        <sz val="9"/>
        <rFont val="Arial Narrow"/>
        <family val="2"/>
      </rPr>
      <t>Candeeiros elétricos, candeeiros contra tempestade, lanternas</t>
    </r>
  </si>
  <si>
    <r>
      <rPr>
        <sz val="9"/>
        <rFont val="Arial Narrow"/>
        <family val="2"/>
      </rPr>
      <t xml:space="preserve"> Compra de viatura para uso pessoal</t>
    </r>
  </si>
  <si>
    <r>
      <rPr>
        <sz val="9"/>
        <rFont val="Arial Narrow"/>
        <family val="2"/>
      </rPr>
      <t xml:space="preserve">Compra de motociclo (bicicleta, mota) para uso pessoal </t>
    </r>
  </si>
  <si>
    <r>
      <rPr>
        <sz val="9"/>
        <rFont val="Arial Narrow"/>
        <family val="2"/>
      </rPr>
      <t>Peças sobresselentes de meios de transporte individuais: pneus, bateria, vela, carburador, etc.</t>
    </r>
  </si>
  <si>
    <r>
      <rPr>
        <sz val="9"/>
        <rFont val="Arial Narrow"/>
        <family val="2"/>
      </rPr>
      <t>Despesas de seguro de meio de transporte individual (carro, mota, etc.), seguro de viagem</t>
    </r>
  </si>
  <si>
    <r>
      <rPr>
        <sz val="9"/>
        <rFont val="Arial Narrow"/>
        <family val="2"/>
      </rPr>
      <t>Selo automóvel/motociclo</t>
    </r>
  </si>
  <si>
    <r>
      <rPr>
        <sz val="9"/>
        <rFont val="Arial Narrow"/>
        <family val="2"/>
      </rPr>
      <t>Aluguer de veículo para uso pessoal: carro, mota/bicicleta, etc.</t>
    </r>
  </si>
  <si>
    <r>
      <rPr>
        <sz val="9"/>
        <color theme="1"/>
        <rFont val="Arial Narrow"/>
        <family val="2"/>
      </rPr>
      <t>Transporte interurbano de comboio no país e no estrangeiro</t>
    </r>
  </si>
  <si>
    <r>
      <rPr>
        <sz val="9"/>
        <color theme="1"/>
        <rFont val="Arial Narrow"/>
        <family val="2"/>
      </rPr>
      <t>Transporte de avião no país e no estrangeiro</t>
    </r>
  </si>
  <si>
    <r>
      <rPr>
        <sz val="9"/>
        <color theme="1"/>
        <rFont val="Arial Narrow"/>
        <family val="2"/>
      </rPr>
      <t>Despesas de mudança de residência</t>
    </r>
  </si>
  <si>
    <r>
      <rPr>
        <sz val="9"/>
        <color theme="1"/>
        <rFont val="Arial Narrow"/>
        <family val="2"/>
      </rPr>
      <t>Despesas de visto, taxas de aeroporto</t>
    </r>
  </si>
  <si>
    <r>
      <rPr>
        <sz val="9"/>
        <color theme="1"/>
        <rFont val="Arial Narrow"/>
        <family val="2"/>
      </rPr>
      <t>Compra de telemóvel</t>
    </r>
  </si>
  <si>
    <r>
      <rPr>
        <sz val="9"/>
        <rFont val="Arial Narrow"/>
        <family val="2"/>
      </rPr>
      <t>Aparelhos de música e imagem: rádio, leitor de cassetes, aparelhagem de música, TV, leitor de CD/DVD, MP3, MP4, máquina fotográfica, câmara de vídeo, etc.</t>
    </r>
  </si>
  <si>
    <r>
      <rPr>
        <sz val="9"/>
        <color theme="1"/>
        <rFont val="Arial Narrow"/>
        <family val="2"/>
      </rPr>
      <t>Computador, impressora, tablet, máquina de escrever, etc.</t>
    </r>
  </si>
  <si>
    <r>
      <rPr>
        <sz val="9"/>
        <rFont val="Arial Narrow"/>
        <family val="2"/>
      </rPr>
      <t>Reparação de aparelhos eletrónicos: rádio, leitor de cassetes, máquina fotográfica, leitor de CD/DVD, computador, etc.</t>
    </r>
  </si>
  <si>
    <r>
      <rPr>
        <sz val="9"/>
        <rFont val="Arial Narrow"/>
        <family val="2"/>
      </rPr>
      <t>Pequeno material eletrónico de uso pessoal: cassetes, CD/DVD, chave USB, tinta para impressora, papel de impressão fotográfica, rolos fotográficos, etc.</t>
    </r>
  </si>
  <si>
    <r>
      <rPr>
        <sz val="9"/>
        <rFont val="Arial Narrow"/>
        <family val="2"/>
      </rPr>
      <t>Livros não escolares, banda desenhada</t>
    </r>
  </si>
  <si>
    <r>
      <rPr>
        <sz val="9"/>
        <rFont val="Arial Narrow"/>
        <family val="2"/>
      </rPr>
      <t>Papel em resma, envelopes, material de desenho (pincéis, papel, tinta, etc.), etc.</t>
    </r>
  </si>
  <si>
    <r>
      <rPr>
        <sz val="9"/>
        <color theme="1"/>
        <rFont val="Arial Narrow"/>
        <family val="2"/>
      </rPr>
      <t>Despesas de peregrinação</t>
    </r>
  </si>
  <si>
    <r>
      <rPr>
        <sz val="9"/>
        <rFont val="Arial Narrow"/>
        <family val="2"/>
      </rPr>
      <t>Formação profissional (em especial, diretamente junto de oficinas, mestres, etc.)</t>
    </r>
  </si>
  <si>
    <r>
      <rPr>
        <sz val="9"/>
        <rFont val="Arial Narrow"/>
        <family val="2"/>
      </rPr>
      <t>Despesas com cursos privados para adultos (alfabetização) e pessoas não escolarizadas</t>
    </r>
  </si>
  <si>
    <r>
      <rPr>
        <sz val="9"/>
        <rFont val="Arial Narrow"/>
        <family val="2"/>
      </rPr>
      <t>Serviços de alojamento: quartos de hóspedes, etc.</t>
    </r>
  </si>
  <si>
    <r>
      <rPr>
        <sz val="9"/>
        <rFont val="Arial Narrow"/>
        <family val="2"/>
      </rPr>
      <t>Relógios, despertadores</t>
    </r>
  </si>
  <si>
    <r>
      <rPr>
        <sz val="9"/>
        <rFont val="Arial Narrow"/>
        <family val="2"/>
      </rPr>
      <t>Brincos, colares, pulseiras, outros artigos de bijutaria e joalharia n.e.</t>
    </r>
  </si>
  <si>
    <r>
      <rPr>
        <sz val="9"/>
        <rFont val="Arial Narrow"/>
        <family val="2"/>
      </rPr>
      <t>Despesas de seguro da casa ou outros bens que não meios de transporte</t>
    </r>
  </si>
  <si>
    <r>
      <rPr>
        <sz val="9"/>
        <rFont val="Arial Narrow"/>
        <family val="2"/>
      </rPr>
      <t>Impostos sobre a habitação (imóveis construídos e não construídos), impostos de circulação</t>
    </r>
  </si>
  <si>
    <r>
      <rPr>
        <sz val="9"/>
        <rFont val="Arial Narrow"/>
        <family val="2"/>
      </rPr>
      <t>Despesas com seguros de vida</t>
    </r>
  </si>
  <si>
    <r>
      <rPr>
        <sz val="9"/>
        <rFont val="Arial Narrow"/>
        <family val="2"/>
      </rPr>
      <t>Despesas com seguros de saúde</t>
    </r>
  </si>
  <si>
    <r>
      <rPr>
        <sz val="9"/>
        <rFont val="Arial Narrow"/>
        <family val="2"/>
      </rPr>
      <t>Despesas com a certificação (emissão) de documentos administrativos (certidões de registo civil, diplomas, etc.)</t>
    </r>
  </si>
  <si>
    <r>
      <rPr>
        <sz val="9"/>
        <rFont val="Arial Narrow"/>
        <family val="2"/>
      </rPr>
      <t>Outros serviços: anúncios na rádio, em jornais/televisão, agências funerárias, etc.</t>
    </r>
  </si>
  <si>
    <r>
      <rPr>
        <b/>
        <sz val="9"/>
        <rFont val="Arial Narrow"/>
        <family val="2"/>
      </rPr>
      <t>SECÇÃO 10: EMPRESAS NÃO-AGRÍCOLAS</t>
    </r>
  </si>
  <si>
    <r>
      <rPr>
        <b/>
        <sz val="9"/>
        <rFont val="Arial Narrow"/>
        <family val="2"/>
      </rPr>
      <t>PARTE A: EXISTÊNCIA DE EMPRESAS NÃO-AGRÍCOLAS</t>
    </r>
  </si>
  <si>
    <r>
      <rPr>
        <b/>
        <sz val="9"/>
        <rFont val="Arial Narrow"/>
        <family val="2"/>
      </rPr>
      <t>Inscrever o código ID (número de ordem) do respondente</t>
    </r>
  </si>
  <si>
    <r>
      <rPr>
        <b/>
        <sz val="9"/>
        <rFont val="Arial Narrow"/>
        <family val="2"/>
      </rPr>
      <t>Nos últimos 12 meses, algum membro do seu agregado familiar exerceu a atividade seguinte?</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</si>
  <si>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</si>
  <si>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</si>
  <si>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</si>
  <si>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</si>
  <si>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</si>
  <si>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</si>
  <si>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Possuiu, em casa ou noutro lugar, uma empresa comercial (loja, venda de materiais de construção, material informático, cartões telefónicos, cigarros na berma da estrada, venda de produtos agrícolas e de pecuária frescos, etc.)?</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</si>
  <si>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</si>
  <si>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</si>
  <si>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</si>
  <si>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</si>
  <si>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</si>
  <si>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</si>
  <si>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</si>
  <si>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</si>
  <si>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</si>
  <si>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</si>
  <si>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</si>
  <si>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</si>
  <si>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1 = Sim</t>
    </r>
  </si>
  <si>
    <r>
      <rPr>
        <sz val="9"/>
        <rFont val="Arial Narrow"/>
        <family val="2"/>
      </rPr>
      <t xml:space="preserve">  2 = Não</t>
    </r>
  </si>
  <si>
    <r>
      <rPr>
        <sz val="9"/>
        <rFont val="Arial Narrow"/>
        <family val="2"/>
      </rPr>
      <t xml:space="preserve"> ► Secção 11    </t>
    </r>
  </si>
  <si>
    <r>
      <rPr>
        <b/>
        <sz val="10"/>
        <rFont val="Arial Narrow"/>
        <family val="2"/>
      </rPr>
      <t>SECÇÃO 10: EMPRESAS NÃO-AGRÍCOLAS</t>
    </r>
  </si>
  <si>
    <r>
      <rPr>
        <b/>
        <sz val="10"/>
        <rFont val="Arial Narrow"/>
        <family val="2"/>
      </rPr>
      <t>SECÇÃO 10: EMPRESAS NÃO-AGRÍCOLAS</t>
    </r>
  </si>
  <si>
    <r>
      <rPr>
        <b/>
        <sz val="10"/>
        <rFont val="Arial Narrow"/>
        <family val="2"/>
      </rPr>
      <t>SECÇÃO 10: EMPRESAS NÃO-AGRÍCOLAS</t>
    </r>
  </si>
  <si>
    <r>
      <rPr>
        <b/>
        <sz val="10"/>
        <rFont val="Arial Narrow"/>
        <family val="2"/>
      </rPr>
      <t>SECÇÃO 10: EMPRESAS NÃO-AGRÍCOLAS</t>
    </r>
  </si>
  <si>
    <r>
      <rPr>
        <b/>
        <sz val="10"/>
        <rFont val="Arial Narrow"/>
        <family val="2"/>
      </rPr>
      <t>SECÇÃO 10: EMPRESAS NÃO-AGRÍCOLAS</t>
    </r>
  </si>
  <si>
    <r>
      <rPr>
        <b/>
        <sz val="10"/>
        <rFont val="Arial Narrow"/>
        <family val="2"/>
      </rPr>
      <t>SECÇÃO 10: EMPRESAS NÃO-AGRÍCOLAS</t>
    </r>
  </si>
  <si>
    <r>
      <rPr>
        <b/>
        <sz val="10"/>
        <rFont val="Arial Narrow"/>
        <family val="2"/>
      </rPr>
      <t>SECÇÃO 10: EMPRESAS NÃO-AGRÍCOLAS</t>
    </r>
  </si>
  <si>
    <r>
      <rPr>
        <b/>
        <sz val="10"/>
        <rFont val="Arial Narrow"/>
        <family val="2"/>
      </rPr>
      <t>PARTE B: CARACTERÍSTICAS DAS EMPRESAS NÃO-AGRÍCOLAS</t>
    </r>
  </si>
  <si>
    <r>
      <rPr>
        <b/>
        <sz val="10"/>
        <rFont val="Arial Narrow"/>
        <family val="2"/>
      </rPr>
      <t>PARTE B: CARACTERÍSTICAS DAS EMPRESAS NÃO-AGRÍCOLAS</t>
    </r>
  </si>
  <si>
    <r>
      <rPr>
        <b/>
        <sz val="10"/>
        <rFont val="Arial Narrow"/>
        <family val="2"/>
      </rPr>
      <t>PARTE B: CARACTERÍSTICAS DAS EMPRESAS NÃO-AGRÍCOLAS</t>
    </r>
  </si>
  <si>
    <r>
      <rPr>
        <b/>
        <sz val="10"/>
        <rFont val="Arial Narrow"/>
        <family val="2"/>
      </rPr>
      <t>PARTE B: CARACTERÍSTICAS DAS EMPRESAS NÃO-AGRÍCOLAS</t>
    </r>
  </si>
  <si>
    <r>
      <rPr>
        <b/>
        <sz val="10"/>
        <rFont val="Arial Narrow"/>
        <family val="2"/>
      </rPr>
      <t>PARTE B: CARACTERÍSTICAS DAS EMPRESAS NÃO-AGRÍCOLAS</t>
    </r>
  </si>
  <si>
    <r>
      <rPr>
        <b/>
        <sz val="10"/>
        <rFont val="Arial Narrow"/>
        <family val="2"/>
      </rPr>
      <t>PARTE B: CARACTERÍSTICAS DAS EMPRESAS NÃO-AGRÍCOLAS</t>
    </r>
  </si>
  <si>
    <r>
      <rPr>
        <b/>
        <sz val="10"/>
        <rFont val="Arial Narrow"/>
        <family val="2"/>
      </rPr>
      <t>PARTE B: CARACTERÍSTICAS DAS EMPRESAS NÃO-AGRÍCOLAS</t>
    </r>
  </si>
  <si>
    <r>
      <rPr>
        <sz val="10"/>
        <rFont val="Arial Narrow"/>
        <family val="2"/>
      </rPr>
      <t>(10.12) Quantas empresas possui o agregado familiar:</t>
    </r>
  </si>
  <si>
    <r>
      <rPr>
        <b/>
        <sz val="9"/>
        <rFont val="Arial Narrow"/>
        <family val="2"/>
      </rPr>
      <t>NÚMERO DE ORDEM DA EMPRESA (N.E.)</t>
    </r>
  </si>
  <si>
    <r>
      <rPr>
        <b/>
        <sz val="9"/>
        <rFont val="Arial Narrow"/>
        <family val="2"/>
      </rPr>
      <t>NÚMERO DE ORDEM DA EMPRESA (N.E.)</t>
    </r>
  </si>
  <si>
    <r>
      <rPr>
        <b/>
        <sz val="9"/>
        <rFont val="Arial Narrow"/>
        <family val="2"/>
      </rPr>
      <t>NÚMERO DE ORDEM DA EMPRESA (N.E.)</t>
    </r>
  </si>
  <si>
    <r>
      <rPr>
        <b/>
        <sz val="9"/>
        <rFont val="Arial Narrow"/>
        <family val="2"/>
      </rPr>
      <t>NÚMERO DE ORDEM DA EMPRESA (N.E.)</t>
    </r>
  </si>
  <si>
    <r>
      <rPr>
        <b/>
        <sz val="9"/>
        <rFont val="Arial Narrow"/>
        <family val="2"/>
      </rPr>
      <t>NÚMERO DE ORDEM DA EMPRESA (N.E.)</t>
    </r>
  </si>
  <si>
    <r>
      <rPr>
        <b/>
        <sz val="9"/>
        <rFont val="Arial Narrow"/>
        <family val="2"/>
      </rPr>
      <t>NÚMERO DE ORDEM DA EMPRESA (N.E.)</t>
    </r>
  </si>
  <si>
    <r>
      <rPr>
        <b/>
        <sz val="9"/>
        <rFont val="Arial Narrow"/>
        <family val="2"/>
      </rPr>
      <t>NÚMERO DE ORDEM DA EMPRESA (N.E.)</t>
    </r>
  </si>
  <si>
    <r>
      <rPr>
        <sz val="9"/>
        <rFont val="Arial Narrow"/>
        <family val="2"/>
      </rPr>
      <t>Desde quando funciona a empresa?</t>
    </r>
  </si>
  <si>
    <r>
      <rPr>
        <sz val="9"/>
        <rFont val="Arial Narrow"/>
        <family val="2"/>
      </rPr>
      <t>Que parte dos lucros reverte para o agregado familiar?</t>
    </r>
  </si>
  <si>
    <r>
      <rPr>
        <sz val="9"/>
        <rFont val="Arial Narrow"/>
        <family val="2"/>
      </rPr>
      <t>Em que tipo de local é exercida a atividade?</t>
    </r>
  </si>
  <si>
    <r>
      <rPr>
        <sz val="9"/>
        <rFont val="Arial Narrow"/>
        <family val="2"/>
      </rPr>
      <t>Qual é o valor atual dos locais profissionais desta empresa?</t>
    </r>
  </si>
  <si>
    <r>
      <rPr>
        <sz val="9"/>
        <rFont val="Arial Narrow"/>
        <family val="2"/>
      </rPr>
      <t>Esta empresa dispõe de eletricidade?</t>
    </r>
  </si>
  <si>
    <r>
      <rPr>
        <sz val="9"/>
        <rFont val="Arial Narrow"/>
        <family val="2"/>
      </rPr>
      <t>Esta empresa dispõe de água corrente?</t>
    </r>
  </si>
  <si>
    <r>
      <rPr>
        <sz val="9"/>
        <rFont val="Arial Narrow"/>
        <family val="2"/>
      </rPr>
      <t>Esta empresa possui contabilidade escrita?</t>
    </r>
  </si>
  <si>
    <r>
      <rPr>
        <sz val="9"/>
        <rFont val="Arial Narrow"/>
        <family val="2"/>
      </rPr>
      <t>Esta empresa dispõe de um número de identificação fiscal (NIF)?</t>
    </r>
  </si>
  <si>
    <r>
      <rPr>
        <sz val="9"/>
        <rFont val="Arial Narrow"/>
        <family val="2"/>
      </rPr>
      <t>Esta empresa possui maquinaria?</t>
    </r>
  </si>
  <si>
    <r>
      <rPr>
        <sz val="9"/>
        <rFont val="Arial Narrow"/>
        <family val="2"/>
      </rPr>
      <t>Qual é o valor atual desta maquinaria?</t>
    </r>
  </si>
  <si>
    <r>
      <rPr>
        <sz val="9"/>
        <rFont val="Arial Narrow"/>
        <family val="2"/>
      </rPr>
      <t>Esta empresa possui material circulante (viaturas, motociclos, etc.)??</t>
    </r>
  </si>
  <si>
    <r>
      <rPr>
        <sz val="9"/>
        <rFont val="Arial Narrow"/>
        <family val="2"/>
      </rPr>
      <t>Qual é o valor atual deste material circulante?</t>
    </r>
  </si>
  <si>
    <r>
      <rPr>
        <sz val="9"/>
        <rFont val="Arial Narrow"/>
        <family val="2"/>
      </rPr>
      <t>Esta empresa possui mobiliário e equipamento de escritório?</t>
    </r>
  </si>
  <si>
    <r>
      <rPr>
        <sz val="9"/>
        <rFont val="Arial Narrow"/>
        <family val="2"/>
      </rPr>
      <t>Qual é o valor atual deste mobiliário e equipamento de escritório?</t>
    </r>
  </si>
  <si>
    <r>
      <rPr>
        <sz val="9"/>
        <rFont val="Arial Narrow"/>
        <family val="2"/>
      </rPr>
      <t>Esta empresa possui outros equipamentos (por exemplo, panelas ou louça, no caso de um restaurante, pequenos utensílios de carpintaria, etc.)?</t>
    </r>
  </si>
  <si>
    <r>
      <rPr>
        <sz val="9"/>
        <rFont val="Arial Narrow"/>
        <family val="2"/>
      </rPr>
      <t>Qual é o valor atual destes equipamentos?</t>
    </r>
  </si>
  <si>
    <r>
      <rPr>
        <sz val="9"/>
        <rFont val="Arial Narrow"/>
        <family val="2"/>
      </rPr>
      <t>A quem compra principalmente esta empresa as suas matérias-primas ou mercadorias?</t>
    </r>
  </si>
  <si>
    <r>
      <rPr>
        <sz val="9"/>
        <rFont val="Arial Narrow"/>
        <family val="2"/>
      </rPr>
      <t>A quem vende principalmente esta empresa os seus produtos?</t>
    </r>
  </si>
  <si>
    <r>
      <rPr>
        <sz val="9"/>
        <rFont val="Arial Narrow"/>
        <family val="2"/>
      </rPr>
      <t xml:space="preserve">Quanto despendeu na compra destas mercadorias revendidas no estado em que se encontram </t>
    </r>
    <r>
      <rPr>
        <b/>
        <sz val="9"/>
        <rFont val="Arial Narrow"/>
        <family val="2"/>
      </rPr>
      <t>durante os últimos 30 dias ou durante o último mês em que a empresa funcionou</t>
    </r>
    <r>
      <rPr>
        <sz val="9"/>
        <rFont val="Arial Narrow"/>
        <family val="2"/>
      </rPr>
      <t xml:space="preserve">?               </t>
    </r>
  </si>
  <si>
    <r>
      <rPr>
        <sz val="9"/>
        <rFont val="Arial Narrow"/>
        <family val="2"/>
      </rPr>
      <t xml:space="preserve">Qual foi o montante obtido com a venda de produtos transformados pela empresa </t>
    </r>
    <r>
      <rPr>
        <b/>
        <sz val="9"/>
        <rFont val="Arial Narrow"/>
        <family val="2"/>
      </rPr>
      <t>durante os últimos 30 dias ou durante o último mês em que a empresa funcionou</t>
    </r>
    <r>
      <rPr>
        <sz val="9"/>
        <rFont val="Arial Narrow"/>
        <family val="2"/>
      </rPr>
      <t xml:space="preserve">?            </t>
    </r>
  </si>
  <si>
    <r>
      <rPr>
        <sz val="9"/>
        <rFont val="Arial Narrow"/>
        <family val="2"/>
      </rPr>
      <t xml:space="preserve">Quanto despendeu na compra de matérias-primas para os produtos vendidos </t>
    </r>
    <r>
      <rPr>
        <b/>
        <sz val="9"/>
        <rFont val="Arial Narrow"/>
        <family val="2"/>
      </rPr>
      <t>durante os últimos 30 dias ou durante o último mês em que a empresa funcionou</t>
    </r>
    <r>
      <rPr>
        <sz val="9"/>
        <rFont val="Arial Narrow"/>
        <family val="2"/>
      </rPr>
      <t xml:space="preserve">?                    </t>
    </r>
  </si>
  <si>
    <r>
      <rPr>
        <sz val="9"/>
        <rFont val="Arial Narrow"/>
        <family val="2"/>
      </rPr>
      <t xml:space="preserve">Qual foi o montante obtido com os serviços prestados pela empresa </t>
    </r>
    <r>
      <rPr>
        <b/>
        <sz val="9"/>
        <rFont val="Arial Narrow"/>
        <family val="2"/>
      </rPr>
      <t>durante os últimos 30 dias ou durante o último mês em que a empresa funcionou</t>
    </r>
    <r>
      <rPr>
        <sz val="9"/>
        <rFont val="Arial Narrow"/>
        <family val="2"/>
      </rPr>
      <t xml:space="preserve">?                     </t>
    </r>
  </si>
  <si>
    <r>
      <rPr>
        <sz val="9"/>
        <rFont val="Arial Narrow"/>
        <family val="2"/>
      </rPr>
      <t xml:space="preserve">Quanto despendeu noutros consumos intermédios (telefone, transporte, materiais, etc.) </t>
    </r>
    <r>
      <rPr>
        <b/>
        <sz val="9"/>
        <rFont val="Arial Narrow"/>
        <family val="2"/>
      </rPr>
      <t>durante os últimos 30 dias ou durante o último mês em que a empresa funcionou</t>
    </r>
    <r>
      <rPr>
        <sz val="9"/>
        <rFont val="Arial Narrow"/>
        <family val="2"/>
      </rPr>
      <t xml:space="preserve">?  </t>
    </r>
  </si>
  <si>
    <r>
      <rPr>
        <sz val="9"/>
        <rFont val="Arial Narrow"/>
        <family val="2"/>
      </rPr>
      <t xml:space="preserve">Qual foi o montante de imposto comercial pago pela empresa </t>
    </r>
    <r>
      <rPr>
        <b/>
        <sz val="9"/>
        <rFont val="Arial Narrow"/>
        <family val="2"/>
      </rPr>
      <t>nos últimos 12 meses</t>
    </r>
    <r>
      <rPr>
        <sz val="9"/>
        <rFont val="Arial Narrow"/>
        <family val="2"/>
      </rPr>
      <t xml:space="preserve">? </t>
    </r>
  </si>
  <si>
    <r>
      <rPr>
        <sz val="9"/>
        <rFont val="Arial Narrow"/>
        <family val="2"/>
      </rPr>
      <t xml:space="preserve">Qual foi o montante dos outros impostos e taxas pagos pela empresa </t>
    </r>
    <r>
      <rPr>
        <b/>
        <sz val="9"/>
        <rFont val="Arial Narrow"/>
        <family val="2"/>
      </rPr>
      <t>nos últimos 12 meses</t>
    </r>
    <r>
      <rPr>
        <sz val="9"/>
        <rFont val="Arial Narrow"/>
        <family val="2"/>
      </rPr>
      <t xml:space="preserve">? </t>
    </r>
  </si>
  <si>
    <r>
      <rPr>
        <sz val="9"/>
        <rFont val="Arial Narrow"/>
        <family val="2"/>
      </rPr>
      <t xml:space="preserve">Qual foi o montante das despesas administrativas não regulamentares pagas pela empresa </t>
    </r>
    <r>
      <rPr>
        <b/>
        <sz val="9"/>
        <rFont val="Arial Narrow"/>
        <family val="2"/>
      </rPr>
      <t>nos últimos 12 meses</t>
    </r>
    <r>
      <rPr>
        <sz val="9"/>
        <rFont val="Arial Narrow"/>
        <family val="2"/>
      </rPr>
      <t xml:space="preserve">? </t>
    </r>
  </si>
  <si>
    <r>
      <rPr>
        <sz val="9"/>
        <rFont val="Arial Narrow"/>
        <family val="2"/>
      </rPr>
      <t>Por que razão a empresa não funcionou durante o tempo todo nos últimos 12 meses?</t>
    </r>
  </si>
  <si>
    <r>
      <rPr>
        <sz val="9"/>
        <rFont val="Arial Narrow"/>
        <family val="2"/>
      </rPr>
      <t>Mão de obra familiar que trabalhou nesta empresa nos últimos 12 meses</t>
    </r>
  </si>
  <si>
    <r>
      <rPr>
        <sz val="9"/>
        <rFont val="Arial Narrow"/>
        <family val="2"/>
      </rPr>
      <t>Mão de obra assalariada que trabalhou nesta empresa nos últimos 30 dias ou no último mês em que a empresa funcionou</t>
    </r>
  </si>
  <si>
    <r>
      <rPr>
        <sz val="9"/>
        <rFont val="Arial Narrow"/>
        <family val="2"/>
      </rPr>
      <t>Prestar informações em baixo sobre cada membro do agregado familiar que tenha trabalhado na empresa,</t>
    </r>
  </si>
  <si>
    <r>
      <rPr>
        <sz val="9"/>
        <rFont val="Arial Narrow"/>
        <family val="2"/>
      </rPr>
      <t>começando pelo chefe da empresa</t>
    </r>
  </si>
  <si>
    <r>
      <rPr>
        <sz val="9"/>
        <rFont val="Arial Narrow"/>
        <family val="2"/>
      </rPr>
      <t>A. Código ID (número de ordem) da pessoa</t>
    </r>
  </si>
  <si>
    <r>
      <rPr>
        <sz val="9"/>
        <rFont val="Arial Narrow"/>
        <family val="2"/>
      </rPr>
      <t>A. Número de pessoas da categoria que trabalharam na empresa durante este período</t>
    </r>
  </si>
  <si>
    <r>
      <rPr>
        <sz val="9"/>
        <rFont val="Arial Narrow"/>
        <family val="2"/>
      </rPr>
      <t>1. Fundos próprios</t>
    </r>
  </si>
  <si>
    <r>
      <rPr>
        <sz val="8"/>
        <rFont val="Arial Narrow"/>
        <family val="2"/>
      </rPr>
      <t>Dificuldades de abastecimento em matérias-primas</t>
    </r>
  </si>
  <si>
    <r>
      <rPr>
        <sz val="8"/>
        <rFont val="Arial Narrow"/>
        <family val="2"/>
      </rPr>
      <t>Falta de clientela</t>
    </r>
  </si>
  <si>
    <r>
      <rPr>
        <sz val="8"/>
        <rFont val="Arial Narrow"/>
        <family val="2"/>
      </rPr>
      <t>Demasiada concorrência</t>
    </r>
  </si>
  <si>
    <r>
      <rPr>
        <sz val="8"/>
        <rFont val="Arial Narrow"/>
        <family val="2"/>
      </rPr>
      <t>Dificuldades de recrutamento de pessoal qualificado</t>
    </r>
  </si>
  <si>
    <r>
      <rPr>
        <sz val="8"/>
        <rFont val="Arial Narrow"/>
        <family val="2"/>
      </rPr>
      <t>Dificuldades de acesso aos equipamentos</t>
    </r>
  </si>
  <si>
    <r>
      <rPr>
        <sz val="8"/>
        <rFont val="Arial Narrow"/>
        <family val="2"/>
      </rPr>
      <t>Dificuldades técnicas de fabrico</t>
    </r>
  </si>
  <si>
    <r>
      <rPr>
        <sz val="8"/>
        <rFont val="Arial Narrow"/>
        <family val="2"/>
      </rPr>
      <t>Dificuldades técnicas de gestão</t>
    </r>
  </si>
  <si>
    <r>
      <rPr>
        <sz val="8"/>
        <rFont val="Arial Narrow"/>
        <family val="2"/>
      </rPr>
      <t>Problemas de cortes de eletricidade</t>
    </r>
  </si>
  <si>
    <r>
      <rPr>
        <sz val="8"/>
        <rFont val="Arial Narrow"/>
        <family val="2"/>
      </rPr>
      <t>Problemas ligados a outra infraestrutura (água, telefone)</t>
    </r>
  </si>
  <si>
    <r>
      <rPr>
        <sz val="8"/>
        <rFont val="Arial Narrow"/>
        <family val="2"/>
      </rPr>
      <t>Problemas de ligação à Internet</t>
    </r>
  </si>
  <si>
    <r>
      <rPr>
        <sz val="8"/>
        <rFont val="Arial Narrow"/>
        <family val="2"/>
      </rPr>
      <t>Problemas de insegurança</t>
    </r>
  </si>
  <si>
    <r>
      <rPr>
        <sz val="8"/>
        <rFont val="Arial Narrow"/>
        <family val="2"/>
      </rPr>
      <t>Excesso de regulamentação, impostos e taxas</t>
    </r>
  </si>
  <si>
    <r>
      <rPr>
        <sz val="9"/>
        <rFont val="Arial Narrow"/>
        <family val="2"/>
      </rPr>
      <t>1. Falência</t>
    </r>
  </si>
  <si>
    <r>
      <rPr>
        <sz val="9"/>
        <rFont val="Arial Narrow"/>
        <family val="2"/>
      </rPr>
      <t>1. Menos de 25%</t>
    </r>
  </si>
  <si>
    <r>
      <rPr>
        <sz val="9"/>
        <rFont val="Arial Narrow"/>
        <family val="2"/>
      </rPr>
      <t xml:space="preserve">1 Escritório, oficina, armazém, loja, garagem </t>
    </r>
  </si>
  <si>
    <r>
      <rPr>
        <sz val="9"/>
        <rFont val="Arial Narrow"/>
        <family val="2"/>
      </rPr>
      <t>2. Atividade sazonal</t>
    </r>
  </si>
  <si>
    <r>
      <rPr>
        <sz val="9"/>
        <rFont val="Arial Narrow"/>
        <family val="2"/>
      </rPr>
      <t>A. Número de dias em que uma pessoa da categoria trabalhou na empresa durante este período</t>
    </r>
  </si>
  <si>
    <r>
      <rPr>
        <sz val="9"/>
        <rFont val="Arial Narrow"/>
        <family val="2"/>
      </rPr>
      <t>2. Entre 25 e 50%</t>
    </r>
  </si>
  <si>
    <r>
      <rPr>
        <sz val="9"/>
        <rFont val="Arial Narrow"/>
        <family val="2"/>
      </rPr>
      <t xml:space="preserve"> </t>
    </r>
  </si>
  <si>
    <r>
      <rPr>
        <b/>
        <sz val="8"/>
        <rFont val="Arial Narrow"/>
        <family val="2"/>
      </rPr>
      <t>1</t>
    </r>
    <r>
      <rPr>
        <sz val="8"/>
        <rFont val="Arial Narrow"/>
        <family val="2"/>
      </rPr>
      <t xml:space="preserve">. Setor público </t>
    </r>
  </si>
  <si>
    <r>
      <rPr>
        <b/>
        <sz val="8"/>
        <rFont val="Arial Narrow"/>
        <family val="2"/>
      </rPr>
      <t>1</t>
    </r>
    <r>
      <rPr>
        <sz val="8"/>
        <rFont val="Arial Narrow"/>
        <family val="2"/>
      </rPr>
      <t xml:space="preserve">. Setor público </t>
    </r>
  </si>
  <si>
    <r>
      <rPr>
        <sz val="9"/>
        <rFont val="Arial Narrow"/>
        <family val="2"/>
      </rPr>
      <t>3 Falta de clientes</t>
    </r>
  </si>
  <si>
    <r>
      <rPr>
        <sz val="9"/>
        <rFont val="Arial Narrow"/>
        <family val="2"/>
      </rPr>
      <t>3. Entre 50 e 75%</t>
    </r>
  </si>
  <si>
    <r>
      <rPr>
        <sz val="9"/>
        <rFont val="Arial Narrow"/>
        <family val="2"/>
      </rPr>
      <t>4. Empréstimo de outro agregado familiar</t>
    </r>
  </si>
  <si>
    <r>
      <rPr>
        <b/>
        <sz val="8"/>
        <rFont val="Arial Narrow"/>
        <family val="2"/>
      </rPr>
      <t xml:space="preserve">2. </t>
    </r>
    <r>
      <rPr>
        <sz val="8"/>
        <rFont val="Arial Narrow"/>
        <family val="2"/>
      </rPr>
      <t>Grande entidade comercial privada</t>
    </r>
  </si>
  <si>
    <r>
      <rPr>
        <b/>
        <sz val="8"/>
        <rFont val="Arial Narrow"/>
        <family val="2"/>
      </rPr>
      <t xml:space="preserve">2. </t>
    </r>
    <r>
      <rPr>
        <sz val="8"/>
        <rFont val="Arial Narrow"/>
        <family val="2"/>
      </rPr>
      <t>Grande entidade comercial privada</t>
    </r>
  </si>
  <si>
    <r>
      <rPr>
        <sz val="9"/>
        <rFont val="Arial Narrow"/>
        <family val="2"/>
      </rPr>
      <t>4. Falta de mão de obra</t>
    </r>
  </si>
  <si>
    <r>
      <rPr>
        <sz val="9"/>
        <rFont val="Arial Narrow"/>
        <family val="2"/>
      </rPr>
      <t>C. Quantos dias por mês dedica a pessoa à empresa?</t>
    </r>
  </si>
  <si>
    <r>
      <rPr>
        <sz val="9"/>
        <rFont val="Arial Narrow"/>
        <family val="2"/>
      </rPr>
      <t>A. Número de horas diárias em que uma pessoa da categoria trabalhou na empresa durante este período</t>
    </r>
  </si>
  <si>
    <r>
      <rPr>
        <sz val="9"/>
        <rFont val="Arial Narrow"/>
        <family val="2"/>
      </rPr>
      <t>4. Mais de 75%</t>
    </r>
  </si>
  <si>
    <r>
      <rPr>
        <b/>
        <sz val="8"/>
        <rFont val="Arial Narrow"/>
        <family val="2"/>
      </rPr>
      <t>3</t>
    </r>
    <r>
      <rPr>
        <sz val="8"/>
        <rFont val="Arial Narrow"/>
        <family val="2"/>
      </rPr>
      <t>. Pequena entidade comercial</t>
    </r>
  </si>
  <si>
    <r>
      <rPr>
        <b/>
        <sz val="8"/>
        <rFont val="Arial Narrow"/>
        <family val="2"/>
      </rPr>
      <t>3</t>
    </r>
    <r>
      <rPr>
        <sz val="8"/>
        <rFont val="Arial Narrow"/>
        <family val="2"/>
      </rPr>
      <t>. Pequena entidade comercial</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</si>
  <si>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</si>
  <si>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</si>
  <si>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</si>
  <si>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</si>
  <si>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</si>
  <si>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</si>
  <si>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sz val="9"/>
        <rFont val="Arial Narrow"/>
        <family val="2"/>
      </rPr>
      <t>2. Cooperativas/Agrupamentos Complementares de Empresas</t>
    </r>
  </si>
  <si>
    <r>
      <rPr>
        <b/>
        <sz val="8"/>
        <rFont val="Arial Narrow"/>
        <family val="2"/>
      </rPr>
      <t>4</t>
    </r>
    <r>
      <rPr>
        <sz val="8"/>
        <rFont val="Arial Narrow"/>
        <family val="2"/>
      </rPr>
      <t>. Grande entidade não comercial privada</t>
    </r>
  </si>
  <si>
    <r>
      <rPr>
        <b/>
        <sz val="8"/>
        <rFont val="Arial Narrow"/>
        <family val="2"/>
      </rPr>
      <t>4</t>
    </r>
    <r>
      <rPr>
        <sz val="8"/>
        <rFont val="Arial Narrow"/>
        <family val="2"/>
      </rPr>
      <t>. Grande entidade não comercial privada</t>
    </r>
  </si>
  <si>
    <r>
      <rPr>
        <sz val="9"/>
        <rFont val="Arial Narrow"/>
        <family val="2"/>
      </rPr>
      <t>6. Criada no decurso do ano</t>
    </r>
  </si>
  <si>
    <r>
      <rPr>
        <sz val="9"/>
        <rFont val="Arial Narrow"/>
        <family val="2"/>
      </rPr>
      <t>D. Número de horas diárias que a pessoa dedicou à empresa</t>
    </r>
  </si>
  <si>
    <r>
      <rPr>
        <sz val="9"/>
        <rFont val="Arial Narrow"/>
        <family val="2"/>
      </rPr>
      <t>D. Salário pago a uma pessoa da categoria que trabalhou na empresa durante este período (em francos FCA)</t>
    </r>
  </si>
  <si>
    <r>
      <rPr>
        <sz val="9"/>
        <rFont val="Arial Narrow"/>
        <family val="2"/>
      </rPr>
      <t>2. Não</t>
    </r>
  </si>
  <si>
    <r>
      <rPr>
        <sz val="9"/>
        <rFont val="Arial Narrow"/>
        <family val="2"/>
      </rPr>
      <t>2. Não</t>
    </r>
  </si>
  <si>
    <r>
      <rPr>
        <sz val="9"/>
        <rFont val="Arial Narrow"/>
        <family val="2"/>
      </rPr>
      <t>2. Não</t>
    </r>
  </si>
  <si>
    <r>
      <rPr>
        <sz val="9"/>
        <rFont val="Arial Narrow"/>
        <family val="2"/>
      </rPr>
      <t>2. Não</t>
    </r>
  </si>
  <si>
    <r>
      <rPr>
        <sz val="9"/>
        <rFont val="Arial Narrow"/>
        <family val="2"/>
      </rPr>
      <t>2. Não</t>
    </r>
  </si>
  <si>
    <r>
      <rPr>
        <sz val="9"/>
        <rFont val="Arial Narrow"/>
        <family val="2"/>
      </rPr>
      <t>2. Não</t>
    </r>
  </si>
  <si>
    <r>
      <rPr>
        <sz val="9"/>
        <rFont val="Arial Narrow"/>
        <family val="2"/>
      </rPr>
      <t>7. Empréstimo/apoio de uma cooperativa</t>
    </r>
  </si>
  <si>
    <r>
      <rPr>
        <sz val="9"/>
        <rFont val="Arial Narrow"/>
        <family val="2"/>
      </rPr>
      <t>1. Sim</t>
    </r>
  </si>
  <si>
    <r>
      <rPr>
        <sz val="9"/>
        <rFont val="Arial Narrow"/>
        <family val="2"/>
      </rPr>
      <t>7 Encerrada por não pagamento de impostos</t>
    </r>
  </si>
  <si>
    <r>
      <rPr>
        <sz val="9"/>
        <rFont val="Arial Narrow"/>
        <family val="2"/>
      </rPr>
      <t>3. NC</t>
    </r>
  </si>
  <si>
    <r>
      <rPr>
        <b/>
        <sz val="8"/>
        <rFont val="Arial Narrow"/>
        <family val="2"/>
      </rPr>
      <t>5</t>
    </r>
    <r>
      <rPr>
        <sz val="8"/>
        <rFont val="Arial Narrow"/>
        <family val="2"/>
      </rPr>
      <t>. Pequena entidade não comercial</t>
    </r>
  </si>
  <si>
    <r>
      <rPr>
        <b/>
        <sz val="8"/>
        <rFont val="Arial Narrow"/>
        <family val="2"/>
      </rPr>
      <t>5</t>
    </r>
    <r>
      <rPr>
        <sz val="8"/>
        <rFont val="Arial Narrow"/>
        <family val="2"/>
      </rPr>
      <t>. Pequena entidade não comercial</t>
    </r>
  </si>
  <si>
    <r>
      <rPr>
        <sz val="9"/>
        <rFont val="Arial Narrow"/>
        <family val="2"/>
      </rPr>
      <t>2. Não</t>
    </r>
  </si>
  <si>
    <r>
      <rPr>
        <sz val="9"/>
        <rFont val="Arial Narrow"/>
        <family val="2"/>
      </rPr>
      <t>9. Outro (especificar)</t>
    </r>
  </si>
  <si>
    <r>
      <rPr>
        <sz val="9"/>
        <rFont val="Arial Narrow"/>
        <family val="2"/>
      </rPr>
      <t>1. Sim</t>
    </r>
  </si>
  <si>
    <r>
      <rPr>
        <sz val="9"/>
        <rFont val="Arial Narrow"/>
        <family val="2"/>
      </rPr>
      <t>1. Sim</t>
    </r>
  </si>
  <si>
    <r>
      <rPr>
        <sz val="9"/>
        <rFont val="Arial Narrow"/>
        <family val="2"/>
      </rPr>
      <t>1. Sim</t>
    </r>
  </si>
  <si>
    <r>
      <rPr>
        <sz val="9"/>
        <rFont val="Arial Narrow"/>
        <family val="2"/>
      </rPr>
      <t>1. Sim</t>
    </r>
  </si>
  <si>
    <r>
      <rPr>
        <b/>
        <sz val="8"/>
        <rFont val="Arial Narrow"/>
        <family val="2"/>
      </rPr>
      <t>6</t>
    </r>
    <r>
      <rPr>
        <sz val="8"/>
        <rFont val="Arial Narrow"/>
        <family val="2"/>
      </rPr>
      <t>. Agregado familiar/particular</t>
    </r>
  </si>
  <si>
    <r>
      <rPr>
        <b/>
        <sz val="8"/>
        <rFont val="Arial Narrow"/>
        <family val="2"/>
      </rPr>
      <t>6</t>
    </r>
    <r>
      <rPr>
        <sz val="8"/>
        <rFont val="Arial Narrow"/>
        <family val="2"/>
      </rPr>
      <t>. Agregado familiar/particular</t>
    </r>
  </si>
  <si>
    <r>
      <rPr>
        <sz val="9"/>
        <rFont val="Arial Narrow"/>
        <family val="2"/>
      </rPr>
      <t>8. Problemas de saúde</t>
    </r>
  </si>
  <si>
    <r>
      <rPr>
        <b/>
        <sz val="8"/>
        <rFont val="Arial Narrow"/>
        <family val="2"/>
      </rPr>
      <t>7.</t>
    </r>
    <r>
      <rPr>
        <sz val="8"/>
        <rFont val="Arial Narrow"/>
        <family val="2"/>
      </rPr>
      <t xml:space="preserve"> Importações diretas</t>
    </r>
  </si>
  <si>
    <r>
      <rPr>
        <b/>
        <sz val="8"/>
        <rFont val="Arial Narrow"/>
        <family val="2"/>
      </rPr>
      <t>7.</t>
    </r>
    <r>
      <rPr>
        <sz val="8"/>
        <rFont val="Arial Narrow"/>
        <family val="2"/>
      </rPr>
      <t xml:space="preserve"> Exportações diretas</t>
    </r>
  </si>
  <si>
    <r>
      <rPr>
        <sz val="9"/>
        <rFont val="Arial Narrow"/>
        <family val="2"/>
      </rPr>
      <t>9. Insegurança, delinquência, banditismo</t>
    </r>
  </si>
  <si>
    <r>
      <rPr>
        <sz val="9"/>
        <rFont val="Arial Narrow"/>
        <family val="2"/>
      </rPr>
      <t>3. Outros (especificar)</t>
    </r>
  </si>
  <si>
    <r>
      <rPr>
        <b/>
        <sz val="8"/>
        <rFont val="Arial Narrow"/>
        <family val="2"/>
      </rPr>
      <t>8.</t>
    </r>
    <r>
      <rPr>
        <sz val="8"/>
        <rFont val="Arial Narrow"/>
        <family val="2"/>
      </rPr>
      <t xml:space="preserve"> Apanha/colheita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</si>
  <si>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</si>
  <si>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</si>
  <si>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</si>
  <si>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</si>
  <si>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</si>
  <si>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</si>
  <si>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</si>
  <si>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</si>
  <si>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</si>
  <si>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</si>
  <si>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</si>
  <si>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sz val="9"/>
        <rFont val="Arial Narrow"/>
        <family val="2"/>
      </rPr>
      <t xml:space="preserve"> (INSCREVER ZERO NO CASO DE DESPESA NULA)</t>
    </r>
  </si>
  <si>
    <r>
      <rPr>
        <b/>
        <sz val="8"/>
        <rFont val="Arial Narrow"/>
        <family val="2"/>
      </rPr>
      <t>9.</t>
    </r>
    <r>
      <rPr>
        <sz val="8"/>
        <rFont val="Arial Narrow"/>
        <family val="2"/>
      </rPr>
      <t xml:space="preserve"> Não abrangido</t>
    </r>
  </si>
  <si>
    <r>
      <rPr>
        <sz val="9"/>
        <rFont val="Arial Narrow"/>
        <family val="2"/>
      </rPr>
      <t>10. Instabilidade política</t>
    </r>
  </si>
  <si>
    <r>
      <rPr>
        <sz val="9"/>
        <rFont val="Arial Narrow"/>
        <family val="2"/>
      </rPr>
      <t>11. Outras razões</t>
    </r>
  </si>
  <si>
    <r>
      <rPr>
        <sz val="9"/>
        <rFont val="Arial Narrow"/>
        <family val="2"/>
      </rPr>
      <t>Crianças (menos de 15 anos)</t>
    </r>
  </si>
  <si>
    <r>
      <rPr>
        <b/>
        <sz val="9"/>
        <rFont val="Arial Narrow"/>
        <family val="2"/>
      </rPr>
      <t>Prop. 1</t>
    </r>
  </si>
  <si>
    <r>
      <rPr>
        <b/>
        <sz val="9"/>
        <rFont val="Arial Narrow"/>
        <family val="2"/>
      </rPr>
      <t>Prop. 2</t>
    </r>
  </si>
  <si>
    <r>
      <rPr>
        <b/>
        <sz val="9"/>
        <rFont val="Arial Narrow"/>
        <family val="2"/>
      </rPr>
      <t>CÓDIGO DO RAMO</t>
    </r>
  </si>
  <si>
    <r>
      <rPr>
        <b/>
        <sz val="9"/>
        <rFont val="Arial Narrow"/>
        <family val="2"/>
      </rPr>
      <t>Gerente 1</t>
    </r>
  </si>
  <si>
    <r>
      <rPr>
        <b/>
        <sz val="9"/>
        <rFont val="Arial Narrow"/>
        <family val="2"/>
      </rPr>
      <t>Gerente 2</t>
    </r>
  </si>
  <si>
    <r>
      <rPr>
        <b/>
        <sz val="9"/>
        <rFont val="Arial Narrow"/>
        <family val="2"/>
      </rPr>
      <t>Diretor 1</t>
    </r>
  </si>
  <si>
    <r>
      <rPr>
        <b/>
        <sz val="9"/>
        <rFont val="Arial Narrow"/>
        <family val="2"/>
      </rPr>
      <t>Diretor 2</t>
    </r>
  </si>
  <si>
    <r>
      <rPr>
        <b/>
        <sz val="9"/>
        <rFont val="Arial Narrow"/>
        <family val="2"/>
      </rPr>
      <t>ANO</t>
    </r>
  </si>
  <si>
    <r>
      <rPr>
        <b/>
        <sz val="9"/>
        <rFont val="Arial Narrow"/>
        <family val="2"/>
      </rPr>
      <t>NÚMERO</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</si>
  <si>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</si>
  <si>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</si>
  <si>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</si>
  <si>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FRANCOS CFA</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</si>
  <si>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</si>
  <si>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</si>
  <si>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</si>
  <si>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</si>
  <si>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</si>
  <si>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</si>
  <si>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</si>
  <si>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</si>
  <si>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CÓDIGO</t>
    </r>
  </si>
  <si>
    <r>
      <rPr>
        <b/>
        <sz val="9"/>
        <rFont val="Arial Narrow"/>
        <family val="2"/>
      </rPr>
      <t xml:space="preserve">CÓDIGO </t>
    </r>
  </si>
  <si>
    <r>
      <rPr>
        <b/>
        <sz val="9"/>
        <rFont val="Arial Narrow"/>
        <family val="2"/>
      </rPr>
      <t>FRANCOS CFA</t>
    </r>
  </si>
  <si>
    <r>
      <rPr>
        <b/>
        <sz val="9"/>
        <rFont val="Arial Narrow"/>
        <family val="2"/>
      </rPr>
      <t xml:space="preserve">CÓDIGO </t>
    </r>
  </si>
  <si>
    <r>
      <rPr>
        <b/>
        <sz val="9"/>
        <rFont val="Arial Narrow"/>
        <family val="2"/>
      </rPr>
      <t>FRANCOS CFA</t>
    </r>
  </si>
  <si>
    <r>
      <rPr>
        <b/>
        <sz val="9"/>
        <rFont val="Arial Narrow"/>
        <family val="2"/>
      </rPr>
      <t xml:space="preserve">CÓDIGO </t>
    </r>
  </si>
  <si>
    <r>
      <rPr>
        <b/>
        <sz val="9"/>
        <rFont val="Arial Narrow"/>
        <family val="2"/>
      </rPr>
      <t>FRANCOS CFA</t>
    </r>
  </si>
  <si>
    <r>
      <rPr>
        <b/>
        <sz val="9"/>
        <rFont val="Arial Narrow"/>
        <family val="2"/>
      </rPr>
      <t xml:space="preserve">CÓDIGO </t>
    </r>
  </si>
  <si>
    <r>
      <rPr>
        <b/>
        <sz val="9"/>
        <rFont val="Arial Narrow"/>
        <family val="2"/>
      </rPr>
      <t>FRANCOS CFA</t>
    </r>
  </si>
  <si>
    <r>
      <rPr>
        <b/>
        <sz val="9"/>
        <rFont val="Arial Narrow"/>
        <family val="2"/>
      </rPr>
      <t xml:space="preserve">CÓDIGO </t>
    </r>
  </si>
  <si>
    <r>
      <rPr>
        <b/>
        <sz val="9"/>
        <rFont val="Arial Narrow"/>
        <family val="2"/>
      </rPr>
      <t xml:space="preserve">CÓDIGO </t>
    </r>
  </si>
  <si>
    <r>
      <rPr>
        <b/>
        <sz val="9"/>
        <rFont val="Arial Narrow"/>
        <family val="2"/>
      </rPr>
      <t>CÓDIGO</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</si>
  <si>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</si>
  <si>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</si>
  <si>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</si>
  <si>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</si>
  <si>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</si>
  <si>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</si>
  <si>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</si>
  <si>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</si>
  <si>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</si>
  <si>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</si>
  <si>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</si>
  <si>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</si>
  <si>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</si>
  <si>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 xml:space="preserve">CÓDIGO </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</si>
  <si>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</si>
  <si>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</si>
  <si>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</si>
  <si>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</si>
  <si>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</si>
  <si>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</si>
  <si>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</si>
  <si>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</si>
  <si>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</si>
  <si>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</si>
  <si>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</si>
  <si>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MONTANTE EM FRANCOS CFA</t>
    </r>
  </si>
  <si>
    <r>
      <rPr>
        <b/>
        <sz val="9"/>
        <rFont val="Arial Narrow"/>
        <family val="2"/>
      </rPr>
      <t>CÓDIGO</t>
    </r>
  </si>
  <si>
    <r>
      <rPr>
        <b/>
        <sz val="9"/>
        <rFont val="Arial Narrow"/>
        <family val="2"/>
      </rPr>
      <t>NÚMERO DE MESES</t>
    </r>
  </si>
  <si>
    <r>
      <rPr>
        <b/>
        <sz val="9"/>
        <rFont val="Arial Narrow"/>
        <family val="2"/>
      </rPr>
      <t>CÓDIGO</t>
    </r>
  </si>
  <si>
    <r>
      <rPr>
        <b/>
        <sz val="9"/>
        <rFont val="Arial Narrow"/>
        <family val="2"/>
      </rPr>
      <t>Pessoa 1</t>
    </r>
  </si>
  <si>
    <r>
      <rPr>
        <b/>
        <sz val="9"/>
        <rFont val="Arial Narrow"/>
        <family val="2"/>
      </rPr>
      <t>Pessoa 2</t>
    </r>
  </si>
  <si>
    <r>
      <rPr>
        <b/>
        <sz val="9"/>
        <rFont val="Arial Narrow"/>
        <family val="2"/>
      </rPr>
      <t>Pessoa 3</t>
    </r>
  </si>
  <si>
    <r>
      <rPr>
        <b/>
        <sz val="9"/>
        <rFont val="Arial Narrow"/>
        <family val="2"/>
      </rPr>
      <t>Pessoa 4</t>
    </r>
  </si>
  <si>
    <r>
      <rPr>
        <sz val="9"/>
        <rFont val="Arial Narrow"/>
        <family val="2"/>
      </rPr>
      <t>Homens</t>
    </r>
  </si>
  <si>
    <r>
      <rPr>
        <sz val="9"/>
        <rFont val="Arial Narrow"/>
        <family val="2"/>
      </rPr>
      <t>Mulheres</t>
    </r>
  </si>
  <si>
    <r>
      <rPr>
        <sz val="9"/>
        <rFont val="Arial Narrow"/>
        <family val="2"/>
      </rPr>
      <t>Rapazes</t>
    </r>
  </si>
  <si>
    <r>
      <rPr>
        <sz val="9"/>
        <rFont val="Arial Narrow"/>
        <family val="2"/>
      </rPr>
      <t>Raparigas</t>
    </r>
  </si>
  <si>
    <r>
      <rPr>
        <b/>
        <sz val="9"/>
        <rFont val="Arial Narrow"/>
        <family val="2"/>
      </rPr>
      <t>CÓDIGO ID:</t>
    </r>
  </si>
  <si>
    <r>
      <rPr>
        <b/>
        <sz val="9"/>
        <rFont val="Arial Narrow"/>
        <family val="2"/>
      </rPr>
      <t>NOME</t>
    </r>
  </si>
  <si>
    <r>
      <rPr>
        <b/>
        <sz val="9"/>
        <rFont val="Arial Narrow"/>
        <family val="2"/>
      </rPr>
      <t>CÓDIGO ID:</t>
    </r>
  </si>
  <si>
    <r>
      <rPr>
        <b/>
        <sz val="9"/>
        <rFont val="Arial Narrow"/>
        <family val="2"/>
      </rPr>
      <t>CÓDIGO ID:</t>
    </r>
  </si>
  <si>
    <r>
      <rPr>
        <b/>
        <sz val="9"/>
        <rFont val="Arial Narrow"/>
        <family val="2"/>
      </rPr>
      <t>Produto/serviço fabricado</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</si>
  <si>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</si>
  <si>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</si>
  <si>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</si>
  <si>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</si>
  <si>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ID</t>
    </r>
  </si>
  <si>
    <r>
      <rPr>
        <b/>
        <sz val="9"/>
        <rFont val="Arial Narrow"/>
        <family val="2"/>
      </rPr>
      <t>Meses</t>
    </r>
  </si>
  <si>
    <r>
      <rPr>
        <b/>
        <sz val="9"/>
        <rFont val="Arial Narrow"/>
        <family val="2"/>
      </rPr>
      <t>Dias</t>
    </r>
  </si>
  <si>
    <r>
      <rPr>
        <b/>
        <sz val="9"/>
        <rFont val="Arial Narrow"/>
        <family val="2"/>
      </rPr>
      <t>H</t>
    </r>
  </si>
  <si>
    <r>
      <rPr>
        <b/>
        <sz val="9"/>
        <rFont val="Arial Narrow"/>
        <family val="2"/>
      </rPr>
      <t>ID</t>
    </r>
  </si>
  <si>
    <r>
      <rPr>
        <b/>
        <sz val="9"/>
        <rFont val="Arial Narrow"/>
        <family val="2"/>
      </rPr>
      <t>Meses</t>
    </r>
  </si>
  <si>
    <r>
      <rPr>
        <b/>
        <sz val="9"/>
        <rFont val="Arial Narrow"/>
        <family val="2"/>
      </rPr>
      <t>Dias</t>
    </r>
  </si>
  <si>
    <r>
      <rPr>
        <b/>
        <sz val="9"/>
        <rFont val="Arial Narrow"/>
        <family val="2"/>
      </rPr>
      <t>H</t>
    </r>
  </si>
  <si>
    <r>
      <rPr>
        <b/>
        <sz val="9"/>
        <rFont val="Arial Narrow"/>
        <family val="2"/>
      </rPr>
      <t>ID</t>
    </r>
  </si>
  <si>
    <r>
      <rPr>
        <b/>
        <sz val="9"/>
        <rFont val="Arial Narrow"/>
        <family val="2"/>
      </rPr>
      <t>Meses</t>
    </r>
  </si>
  <si>
    <r>
      <rPr>
        <b/>
        <sz val="9"/>
        <rFont val="Arial Narrow"/>
        <family val="2"/>
      </rPr>
      <t>Dias</t>
    </r>
  </si>
  <si>
    <r>
      <rPr>
        <b/>
        <sz val="9"/>
        <rFont val="Arial Narrow"/>
        <family val="2"/>
      </rPr>
      <t>H</t>
    </r>
  </si>
  <si>
    <r>
      <rPr>
        <b/>
        <sz val="9"/>
        <rFont val="Arial Narrow"/>
        <family val="2"/>
      </rPr>
      <t>ID</t>
    </r>
  </si>
  <si>
    <r>
      <rPr>
        <b/>
        <sz val="9"/>
        <rFont val="Arial Narrow"/>
        <family val="2"/>
      </rPr>
      <t>Meses</t>
    </r>
  </si>
  <si>
    <r>
      <rPr>
        <b/>
        <sz val="9"/>
        <rFont val="Arial Narrow"/>
        <family val="2"/>
      </rPr>
      <t>Dias</t>
    </r>
  </si>
  <si>
    <r>
      <rPr>
        <b/>
        <sz val="9"/>
        <rFont val="Arial Narrow"/>
        <family val="2"/>
      </rPr>
      <t>H</t>
    </r>
  </si>
  <si>
    <r>
      <rPr>
        <sz val="9"/>
        <rFont val="Arial Narrow"/>
        <family val="2"/>
      </rPr>
      <t>A</t>
    </r>
  </si>
  <si>
    <r>
      <rPr>
        <sz val="9"/>
        <rFont val="Arial Narrow"/>
        <family val="2"/>
      </rPr>
      <t>B</t>
    </r>
  </si>
  <si>
    <r>
      <rPr>
        <sz val="9"/>
        <rFont val="Arial Narrow"/>
        <family val="2"/>
      </rPr>
      <t>C</t>
    </r>
  </si>
  <si>
    <r>
      <rPr>
        <sz val="9"/>
        <rFont val="Arial Narrow"/>
        <family val="2"/>
      </rPr>
      <t>D</t>
    </r>
  </si>
  <si>
    <r>
      <rPr>
        <sz val="9"/>
        <rFont val="Arial Narrow"/>
        <family val="2"/>
      </rPr>
      <t>A</t>
    </r>
  </si>
  <si>
    <r>
      <rPr>
        <sz val="9"/>
        <rFont val="Arial Narrow"/>
        <family val="2"/>
      </rPr>
      <t>B</t>
    </r>
  </si>
  <si>
    <r>
      <rPr>
        <sz val="9"/>
        <rFont val="Arial Narrow"/>
        <family val="2"/>
      </rPr>
      <t>C</t>
    </r>
  </si>
  <si>
    <r>
      <rPr>
        <sz val="9"/>
        <rFont val="Arial Narrow"/>
        <family val="2"/>
      </rPr>
      <t>D</t>
    </r>
  </si>
  <si>
    <r>
      <rPr>
        <sz val="9"/>
        <rFont val="Arial Narrow"/>
        <family val="2"/>
      </rPr>
      <t>A</t>
    </r>
  </si>
  <si>
    <r>
      <rPr>
        <sz val="9"/>
        <rFont val="Arial Narrow"/>
        <family val="2"/>
      </rPr>
      <t>B</t>
    </r>
  </si>
  <si>
    <r>
      <rPr>
        <sz val="9"/>
        <rFont val="Arial Narrow"/>
        <family val="2"/>
      </rPr>
      <t>C</t>
    </r>
  </si>
  <si>
    <r>
      <rPr>
        <sz val="9"/>
        <rFont val="Arial Narrow"/>
        <family val="2"/>
      </rPr>
      <t>D</t>
    </r>
  </si>
  <si>
    <r>
      <rPr>
        <sz val="9"/>
        <rFont val="Arial Narrow"/>
        <family val="2"/>
      </rPr>
      <t>A</t>
    </r>
  </si>
  <si>
    <r>
      <rPr>
        <sz val="9"/>
        <rFont val="Arial Narrow"/>
        <family val="2"/>
      </rPr>
      <t>B</t>
    </r>
  </si>
  <si>
    <r>
      <rPr>
        <sz val="9"/>
        <rFont val="Arial Narrow"/>
        <family val="2"/>
      </rPr>
      <t>C</t>
    </r>
  </si>
  <si>
    <r>
      <rPr>
        <sz val="9"/>
        <rFont val="Arial Narrow"/>
        <family val="2"/>
      </rPr>
      <t>D</t>
    </r>
  </si>
  <si>
    <r>
      <rPr>
        <b/>
        <sz val="10"/>
        <rFont val="Arial Narrow"/>
        <family val="2"/>
      </rPr>
      <t>SECÇÃO 11: CARACTERÍSTICAS DA HABITAÇÃO</t>
    </r>
  </si>
  <si>
    <r>
      <rPr>
        <sz val="10"/>
        <rFont val="Arial Narrow"/>
        <family val="2"/>
      </rPr>
      <t>Inscreva o código ID do respondente principal da secção:</t>
    </r>
  </si>
  <si>
    <r>
      <rPr>
        <sz val="9"/>
        <rFont val="Arial Narrow"/>
        <family val="2"/>
      </rPr>
      <t>Tipo de alojamento atual?</t>
    </r>
  </si>
  <si>
    <r>
      <rPr>
        <sz val="9"/>
        <rFont val="Arial Narrow"/>
        <family val="2"/>
      </rPr>
      <t>pagou reembolsos do crédito sobre este alojamento?</t>
    </r>
  </si>
  <si>
    <r>
      <rPr>
        <sz val="9"/>
        <rFont val="Arial Narrow"/>
        <family val="2"/>
      </rPr>
      <t>Sim</t>
    </r>
  </si>
  <si>
    <r>
      <rPr>
        <sz val="9"/>
        <rFont val="Arial Narrow"/>
        <family val="2"/>
      </rPr>
      <t>Qual é o montante mensal destas prestações? (FRANCOS CFA)</t>
    </r>
  </si>
  <si>
    <r>
      <rPr>
        <sz val="9"/>
        <rFont val="Arial Narrow"/>
        <family val="2"/>
      </rPr>
      <t>►►</t>
    </r>
  </si>
  <si>
    <r>
      <rPr>
        <sz val="9"/>
        <rFont val="Arial Narrow"/>
        <family val="2"/>
      </rPr>
      <t>Quantas divisões ocupa o agregado familiar?</t>
    </r>
  </si>
  <si>
    <r>
      <rPr>
        <sz val="9"/>
        <rFont val="Arial Narrow"/>
        <family val="2"/>
      </rPr>
      <t>código ID da pessoa</t>
    </r>
  </si>
  <si>
    <r>
      <rPr>
        <sz val="9"/>
        <rFont val="Arial Narrow"/>
        <family val="2"/>
      </rPr>
      <t>O agregado familiar possui uma empresa que funciona no alojamento?</t>
    </r>
  </si>
  <si>
    <r>
      <rPr>
        <sz val="9"/>
        <rFont val="Arial Narrow"/>
        <family val="2"/>
      </rPr>
      <t>O alojamento dispõe dos seguintes equipamentos?</t>
    </r>
  </si>
  <si>
    <r>
      <rPr>
        <sz val="9"/>
        <rFont val="Arial Narrow"/>
        <family val="2"/>
      </rPr>
      <t>Alguma pessoa não pertencente ao agregado familiar figura no título/escritura de propriedade?</t>
    </r>
  </si>
  <si>
    <r>
      <rPr>
        <sz val="9"/>
        <rFont val="Arial Narrow"/>
        <family val="2"/>
      </rPr>
      <t>1 Sim</t>
    </r>
  </si>
  <si>
    <r>
      <rPr>
        <sz val="9"/>
        <rFont val="Arial Narrow"/>
        <family val="2"/>
      </rPr>
      <t>1 Sim                      2 Não</t>
    </r>
  </si>
  <si>
    <r>
      <rPr>
        <sz val="9"/>
        <rFont val="Arial Narrow"/>
        <family val="2"/>
      </rPr>
      <t>2 Não</t>
    </r>
  </si>
  <si>
    <r>
      <rPr>
        <b/>
        <sz val="9"/>
        <rFont val="Arial Narrow"/>
        <family val="2"/>
      </rPr>
      <t>A</t>
    </r>
  </si>
  <si>
    <r>
      <rPr>
        <sz val="9"/>
        <rFont val="Arial Narrow"/>
        <family val="2"/>
      </rPr>
      <t>Aparelhos de ar condicionado/splits que fazem parte do alojamento</t>
    </r>
  </si>
  <si>
    <r>
      <rPr>
        <sz val="9"/>
        <rFont val="Arial Narrow"/>
        <family val="2"/>
      </rPr>
      <t>1 Sim</t>
    </r>
  </si>
  <si>
    <r>
      <rPr>
        <sz val="9"/>
        <rFont val="Arial Narrow"/>
        <family val="2"/>
      </rPr>
      <t xml:space="preserve">Qual é o principal material de construção </t>
    </r>
  </si>
  <si>
    <r>
      <rPr>
        <b/>
        <sz val="9"/>
        <rFont val="Arial Narrow"/>
        <family val="2"/>
      </rPr>
      <t>B</t>
    </r>
  </si>
  <si>
    <r>
      <rPr>
        <sz val="9"/>
        <rFont val="Arial Narrow"/>
        <family val="2"/>
      </rPr>
      <t>Caldeira (para água quente)</t>
    </r>
  </si>
  <si>
    <r>
      <rPr>
        <sz val="9"/>
        <rFont val="Arial Narrow"/>
        <family val="2"/>
      </rPr>
      <t>das paredes exteriores?</t>
    </r>
  </si>
  <si>
    <r>
      <rPr>
        <b/>
        <sz val="9"/>
        <rFont val="Arial Narrow"/>
        <family val="2"/>
      </rPr>
      <t>C</t>
    </r>
  </si>
  <si>
    <r>
      <rPr>
        <sz val="9"/>
        <rFont val="Arial Narrow"/>
        <family val="2"/>
      </rPr>
      <t>Ventoinhas montadas no teto</t>
    </r>
  </si>
  <si>
    <r>
      <rPr>
        <sz val="9"/>
        <rFont val="Arial Narrow"/>
        <family val="2"/>
      </rPr>
      <t>Quem é a pessoa não pertencente ao agregado familiar que figura no título de propriedade?</t>
    </r>
  </si>
  <si>
    <r>
      <rPr>
        <sz val="9"/>
        <rFont val="Arial Narrow"/>
        <family val="2"/>
      </rPr>
      <t>Cimento/betão/pedras de cantaria</t>
    </r>
  </si>
  <si>
    <r>
      <rPr>
        <sz val="9"/>
        <rFont val="Arial Narrow"/>
        <family val="2"/>
      </rPr>
      <t>Tijolo cozido</t>
    </r>
  </si>
  <si>
    <r>
      <rPr>
        <sz val="9"/>
        <rFont val="Arial Narrow"/>
        <family val="2"/>
      </rPr>
      <t>Proprietário com título ou escritura de propriedade ►</t>
    </r>
  </si>
  <si>
    <r>
      <rPr>
        <sz val="9"/>
        <rFont val="Arial Narrow"/>
        <family val="2"/>
      </rPr>
      <t>2 Amigo ou outra pessoa</t>
    </r>
  </si>
  <si>
    <r>
      <rPr>
        <sz val="9"/>
        <rFont val="Arial Narrow"/>
        <family val="2"/>
      </rPr>
      <t>Proprietário sem título ou escritura de propriedade ►</t>
    </r>
  </si>
  <si>
    <r>
      <rPr>
        <sz val="9"/>
        <rFont val="Arial Narrow"/>
        <family val="2"/>
      </rPr>
      <t>3 Outro (especificar)</t>
    </r>
  </si>
  <si>
    <r>
      <rPr>
        <sz val="9"/>
        <rFont val="Arial Narrow"/>
        <family val="2"/>
      </rPr>
      <t>Materiais de recuperação (tábuas, chapas, etc.)</t>
    </r>
  </si>
  <si>
    <r>
      <rPr>
        <sz val="9"/>
        <rFont val="Arial Narrow"/>
        <family val="2"/>
      </rPr>
      <t>Coproprietário com título ou escritura ►</t>
    </r>
  </si>
  <si>
    <r>
      <rPr>
        <sz val="9"/>
        <rFont val="Arial Narrow"/>
        <family val="2"/>
      </rPr>
      <t>Qual é o principal material do telhado?</t>
    </r>
  </si>
  <si>
    <r>
      <rPr>
        <sz val="9"/>
        <rFont val="Arial Narrow"/>
        <family val="2"/>
      </rPr>
      <t>Coproprietário sem título ou escritura ►</t>
    </r>
  </si>
  <si>
    <r>
      <rPr>
        <sz val="9"/>
        <rFont val="Arial Narrow"/>
        <family val="2"/>
      </rPr>
      <t>Laje de cimento</t>
    </r>
  </si>
  <si>
    <r>
      <rPr>
        <sz val="9"/>
        <rFont val="Arial Narrow"/>
        <family val="2"/>
      </rPr>
      <t>Esteiras</t>
    </r>
  </si>
  <si>
    <r>
      <rPr>
        <sz val="9"/>
        <rFont val="Arial Narrow"/>
        <family val="2"/>
      </rPr>
      <t>Arrendatário</t>
    </r>
  </si>
  <si>
    <r>
      <rPr>
        <sz val="9"/>
        <rFont val="Arial Narrow"/>
        <family val="2"/>
      </rPr>
      <t>Telha</t>
    </r>
  </si>
  <si>
    <r>
      <rPr>
        <sz val="9"/>
        <rFont val="Arial Narrow"/>
        <family val="2"/>
      </rPr>
      <t>Outro (especificar)</t>
    </r>
  </si>
  <si>
    <r>
      <rPr>
        <sz val="9"/>
        <rFont val="Arial Narrow"/>
        <family val="2"/>
      </rPr>
      <t>Alojado pela entidade patronal ►</t>
    </r>
  </si>
  <si>
    <r>
      <rPr>
        <sz val="9"/>
        <rFont val="Arial Narrow"/>
        <family val="2"/>
      </rPr>
      <t>Não é exigido por lei</t>
    </r>
  </si>
  <si>
    <r>
      <rPr>
        <sz val="9"/>
        <rFont val="Arial Narrow"/>
        <family val="2"/>
      </rPr>
      <t>5 Outro (especificar)</t>
    </r>
  </si>
  <si>
    <r>
      <rPr>
        <sz val="9"/>
        <rFont val="Arial Narrow"/>
        <family val="2"/>
      </rPr>
      <t>As despesas de emissão são demasiado elevadas</t>
    </r>
  </si>
  <si>
    <r>
      <rPr>
        <sz val="9"/>
        <rFont val="Arial Narrow"/>
        <family val="2"/>
      </rPr>
      <t>Palha</t>
    </r>
  </si>
  <si>
    <r>
      <rPr>
        <sz val="9"/>
        <rFont val="Arial Narrow"/>
        <family val="2"/>
      </rPr>
      <t>Outro (especificar)►</t>
    </r>
  </si>
  <si>
    <r>
      <rPr>
        <sz val="9"/>
        <rFont val="Arial Narrow"/>
        <family val="2"/>
      </rPr>
      <t>Repartição de registo demasiado distante</t>
    </r>
  </si>
  <si>
    <r>
      <rPr>
        <sz val="9"/>
        <rFont val="Arial Narrow"/>
        <family val="2"/>
      </rPr>
      <t>Adobe</t>
    </r>
  </si>
  <si>
    <r>
      <rPr>
        <sz val="9"/>
        <rFont val="Arial Narrow"/>
        <family val="2"/>
      </rPr>
      <t>Qual é o montante mensal da renda? (FRANCOS CFA)</t>
    </r>
  </si>
  <si>
    <r>
      <rPr>
        <sz val="9"/>
        <rFont val="Arial Narrow"/>
        <family val="2"/>
      </rPr>
      <t>Processo em curso</t>
    </r>
  </si>
  <si>
    <r>
      <rPr>
        <sz val="9"/>
        <rFont val="Arial Narrow"/>
        <family val="2"/>
      </rPr>
      <t>Que documento comprova os seus direitos de propriedade?</t>
    </r>
  </si>
  <si>
    <r>
      <rPr>
        <sz val="9"/>
        <rFont val="Arial Narrow"/>
        <family val="2"/>
      </rPr>
      <t>Qual é o principal material de revestimento do pavimento da habitação?</t>
    </r>
  </si>
  <si>
    <r>
      <rPr>
        <sz val="9"/>
        <rFont val="Arial Narrow"/>
        <family val="2"/>
      </rPr>
      <t>Fatura de venda</t>
    </r>
  </si>
  <si>
    <r>
      <rPr>
        <sz val="9"/>
        <rFont val="Arial Narrow"/>
        <family val="2"/>
      </rPr>
      <t>Fatura de impostos</t>
    </r>
  </si>
  <si>
    <r>
      <rPr>
        <sz val="9"/>
        <rFont val="Arial Narrow"/>
        <family val="2"/>
      </rPr>
      <t>Ladrilhos/mármore</t>
    </r>
  </si>
  <si>
    <r>
      <rPr>
        <sz val="9"/>
        <rFont val="Arial Narrow"/>
        <family val="2"/>
      </rPr>
      <t>Outro (especificar)</t>
    </r>
  </si>
  <si>
    <r>
      <rPr>
        <sz val="9"/>
        <rFont val="Arial Narrow"/>
        <family val="2"/>
      </rPr>
      <t>A renda é paga parcial ou totalmente por um terceiro não pertencente ao agregado familiar?</t>
    </r>
  </si>
  <si>
    <r>
      <rPr>
        <sz val="9"/>
        <rFont val="Arial Narrow"/>
        <family val="2"/>
      </rPr>
      <t>Documentos relativos à herança</t>
    </r>
  </si>
  <si>
    <r>
      <rPr>
        <sz val="9"/>
        <rFont val="Arial Narrow"/>
        <family val="2"/>
      </rPr>
      <t>Cimento/betão</t>
    </r>
  </si>
  <si>
    <r>
      <rPr>
        <sz val="9"/>
        <rFont val="Arial Narrow"/>
        <family val="2"/>
      </rPr>
      <t>Outro (especificar)</t>
    </r>
  </si>
  <si>
    <r>
      <rPr>
        <sz val="9"/>
        <rFont val="Arial Narrow"/>
        <family val="2"/>
      </rPr>
      <t>Terra batida/areia</t>
    </r>
  </si>
  <si>
    <r>
      <rPr>
        <sz val="9"/>
        <rFont val="Arial Narrow"/>
        <family val="2"/>
      </rPr>
      <t>1 Sim</t>
    </r>
  </si>
  <si>
    <r>
      <rPr>
        <sz val="9"/>
        <rFont val="Arial Narrow"/>
        <family val="2"/>
      </rPr>
      <t>Nenhum documento</t>
    </r>
  </si>
  <si>
    <r>
      <rPr>
        <sz val="9"/>
        <rFont val="Arial Narrow"/>
        <family val="2"/>
      </rPr>
      <t>Excrementos de animais</t>
    </r>
  </si>
  <si>
    <r>
      <rPr>
        <sz val="9"/>
        <rFont val="Arial Narrow"/>
        <family val="2"/>
      </rPr>
      <t>2 Não</t>
    </r>
  </si>
  <si>
    <r>
      <rPr>
        <b/>
        <sz val="9"/>
        <rFont val="Arial Narrow"/>
        <family val="2"/>
      </rPr>
      <t>►</t>
    </r>
  </si>
  <si>
    <r>
      <rPr>
        <sz val="9"/>
        <rFont val="Arial Narrow"/>
        <family val="2"/>
      </rPr>
      <t>As pessoas nesta aldeia/bairro vendem habitações?</t>
    </r>
  </si>
  <si>
    <r>
      <rPr>
        <sz val="9"/>
        <rFont val="Arial Narrow"/>
        <family val="2"/>
      </rPr>
      <t xml:space="preserve">O agregado familiar está ligado a uma rede de abastecimento de água corrente? </t>
    </r>
  </si>
  <si>
    <r>
      <rPr>
        <sz val="9"/>
        <rFont val="Arial Narrow"/>
        <family val="2"/>
      </rPr>
      <t xml:space="preserve">Quem é esse terceiro não pertencente ao agregado familiar que paga parcial ou totalmente a renda? </t>
    </r>
    <r>
      <rPr>
        <b/>
        <sz val="9"/>
        <rFont val="Arial Narrow"/>
        <family val="2"/>
      </rPr>
      <t>(Indique o mais importante)</t>
    </r>
  </si>
  <si>
    <r>
      <rPr>
        <sz val="9"/>
        <rFont val="Arial Narrow"/>
        <family val="2"/>
      </rPr>
      <t>1 Sim</t>
    </r>
  </si>
  <si>
    <r>
      <rPr>
        <sz val="9"/>
        <rFont val="Arial Narrow"/>
        <family val="2"/>
      </rPr>
      <t>1 Sim</t>
    </r>
  </si>
  <si>
    <r>
      <rPr>
        <sz val="9"/>
        <rFont val="Arial Narrow"/>
        <family val="2"/>
      </rPr>
      <t>2 Não</t>
    </r>
  </si>
  <si>
    <r>
      <rPr>
        <sz val="9"/>
        <rFont val="Arial Narrow"/>
        <family val="2"/>
      </rPr>
      <t>Qual é o montante (Francos CFA) pago por uma habitação como a sua nesta aldeia/bairro?</t>
    </r>
  </si>
  <si>
    <r>
      <rPr>
        <sz val="9"/>
        <rFont val="Arial Narrow"/>
        <family val="2"/>
      </rPr>
      <t xml:space="preserve"> Para os agregados familiares alojados pelo empregador ou outros, o serviço de água corrente está incluído na renda?</t>
    </r>
  </si>
  <si>
    <r>
      <rPr>
        <sz val="9"/>
        <rFont val="Arial Narrow"/>
        <family val="2"/>
      </rPr>
      <t>Amigo ou outra pessoa</t>
    </r>
  </si>
  <si>
    <r>
      <rPr>
        <sz val="9"/>
        <rFont val="Arial Narrow"/>
        <family val="2"/>
      </rPr>
      <t>Empregador privado</t>
    </r>
  </si>
  <si>
    <r>
      <rPr>
        <sz val="9"/>
        <rFont val="Arial Narrow"/>
        <family val="2"/>
      </rPr>
      <t>Empresa pública</t>
    </r>
  </si>
  <si>
    <r>
      <rPr>
        <sz val="9"/>
        <rFont val="Arial Narrow"/>
        <family val="2"/>
      </rPr>
      <t>Não</t>
    </r>
  </si>
  <si>
    <r>
      <rPr>
        <sz val="9"/>
        <rFont val="Arial Narrow"/>
        <family val="2"/>
      </rPr>
      <t>Governo</t>
    </r>
  </si>
  <si>
    <r>
      <rPr>
        <sz val="9"/>
        <rFont val="Arial Narrow"/>
        <family val="2"/>
      </rPr>
      <t>Outro (especificar)</t>
    </r>
  </si>
  <si>
    <r>
      <rPr>
        <sz val="9"/>
        <rFont val="Arial Narrow"/>
        <family val="2"/>
      </rPr>
      <t>Agregado familiar não alojado</t>
    </r>
  </si>
  <si>
    <r>
      <rPr>
        <sz val="9"/>
        <rFont val="Arial Narrow"/>
        <family val="2"/>
      </rPr>
      <t>Qual foi o montante da última fatura de água? (Em Francos CFA)</t>
    </r>
  </si>
  <si>
    <r>
      <rPr>
        <sz val="9"/>
        <rFont val="Arial Narrow"/>
        <family val="2"/>
      </rPr>
      <t xml:space="preserve">O agregado familiar está ligado a uma rede elétrica? </t>
    </r>
  </si>
  <si>
    <r>
      <rPr>
        <sz val="9"/>
        <rFont val="Arial Narrow"/>
        <family val="2"/>
      </rPr>
      <t>1  Sim, agregado familiar ligado a uma rede</t>
    </r>
  </si>
  <si>
    <r>
      <rPr>
        <b/>
        <sz val="9"/>
        <rFont val="Arial Narrow"/>
        <family val="2"/>
      </rPr>
      <t>Periodicidade da última fatura</t>
    </r>
  </si>
  <si>
    <r>
      <rPr>
        <sz val="9"/>
        <rFont val="Arial Narrow"/>
        <family val="2"/>
      </rPr>
      <t>1 Semanal</t>
    </r>
  </si>
  <si>
    <r>
      <rPr>
        <sz val="9"/>
        <rFont val="Arial Narrow"/>
        <family val="2"/>
      </rPr>
      <t xml:space="preserve"> Para os agregados familiares alojados pelo empregador ou outros, o serviço de eletricidade está incluído na renda?</t>
    </r>
  </si>
  <si>
    <r>
      <rPr>
        <sz val="9"/>
        <rFont val="Arial Narrow"/>
        <family val="2"/>
      </rPr>
      <t>2 Mensal</t>
    </r>
  </si>
  <si>
    <r>
      <rPr>
        <sz val="9"/>
        <rFont val="Arial Narrow"/>
        <family val="2"/>
      </rPr>
      <t>2 Bimestral</t>
    </r>
  </si>
  <si>
    <r>
      <rPr>
        <sz val="9"/>
        <rFont val="Arial Narrow"/>
        <family val="2"/>
      </rPr>
      <t>Sim</t>
    </r>
  </si>
  <si>
    <r>
      <rPr>
        <sz val="9"/>
        <rFont val="Arial Narrow"/>
        <family val="2"/>
      </rPr>
      <t>4 Trimestral</t>
    </r>
  </si>
  <si>
    <r>
      <rPr>
        <sz val="9"/>
        <rFont val="Arial Narrow"/>
        <family val="2"/>
      </rPr>
      <t>Não</t>
    </r>
  </si>
  <si>
    <r>
      <rPr>
        <b/>
        <sz val="9"/>
        <rFont val="Arial Narrow"/>
        <family val="2"/>
      </rPr>
      <t>Tempo de ida</t>
    </r>
  </si>
  <si>
    <r>
      <rPr>
        <b/>
        <sz val="9"/>
        <rFont val="Arial Narrow"/>
        <family val="2"/>
      </rPr>
      <t>Minutos</t>
    </r>
  </si>
  <si>
    <r>
      <rPr>
        <sz val="9"/>
        <rFont val="Arial Narrow"/>
        <family val="2"/>
      </rPr>
      <t>Agregado familiar não alojado</t>
    </r>
  </si>
  <si>
    <r>
      <rPr>
        <sz val="9"/>
        <rFont val="Arial Narrow"/>
        <family val="2"/>
      </rPr>
      <t>O agregado familiar compra água a vendedores ou a outro agregado familiar?</t>
    </r>
  </si>
  <si>
    <r>
      <rPr>
        <sz val="9"/>
        <rFont val="Arial Narrow"/>
        <family val="2"/>
      </rPr>
      <t>De que tipo de subscrição dispõe o agregado familiar?</t>
    </r>
  </si>
  <si>
    <r>
      <rPr>
        <b/>
        <sz val="9"/>
        <rFont val="Arial Narrow"/>
        <family val="2"/>
      </rPr>
      <t>Tempo despendido para se abastecer uma vez na fonte</t>
    </r>
  </si>
  <si>
    <r>
      <rPr>
        <sz val="9"/>
        <rFont val="Arial Narrow"/>
        <family val="2"/>
      </rPr>
      <t>Sim</t>
    </r>
  </si>
  <si>
    <r>
      <rPr>
        <b/>
        <sz val="9"/>
        <rFont val="Arial Narrow"/>
        <family val="2"/>
      </rPr>
      <t>Horas/minutos</t>
    </r>
  </si>
  <si>
    <r>
      <rPr>
        <sz val="9"/>
        <rFont val="Arial Narrow"/>
        <family val="2"/>
      </rPr>
      <t>Qual foi o montante destas despesas nos últimos 30 dias? (Em Francos CFA)</t>
    </r>
  </si>
  <si>
    <r>
      <rPr>
        <sz val="9"/>
        <rFont val="Arial Narrow"/>
        <family val="2"/>
      </rPr>
      <t>Qual foi o montante da última fatura de eletricidade?</t>
    </r>
  </si>
  <si>
    <r>
      <rPr>
        <b/>
        <sz val="9"/>
        <rFont val="Arial Narrow"/>
        <family val="2"/>
      </rPr>
      <t>Periodicidade da última fatura</t>
    </r>
  </si>
  <si>
    <r>
      <rPr>
        <sz val="9"/>
        <rFont val="Arial Narrow"/>
        <family val="2"/>
      </rPr>
      <t>Qual é a principal fonte de abastecimento de água potável da habitação?</t>
    </r>
  </si>
  <si>
    <r>
      <rPr>
        <sz val="9"/>
        <rFont val="Arial Narrow"/>
        <family val="2"/>
      </rPr>
      <t>1 Semanal</t>
    </r>
  </si>
  <si>
    <r>
      <rPr>
        <sz val="9"/>
        <rFont val="Arial Narrow"/>
        <family val="2"/>
      </rPr>
      <t>2 Mensal</t>
    </r>
  </si>
  <si>
    <r>
      <rPr>
        <b/>
        <sz val="9"/>
        <rFont val="Arial Narrow"/>
        <family val="2"/>
      </rPr>
      <t>ÁGUA DA TORNEIRA</t>
    </r>
  </si>
  <si>
    <r>
      <rPr>
        <sz val="9"/>
        <rFont val="Arial Narrow"/>
        <family val="2"/>
      </rPr>
      <t>2 Bimestral</t>
    </r>
  </si>
  <si>
    <r>
      <rPr>
        <sz val="9"/>
        <rFont val="Arial Narrow"/>
        <family val="2"/>
      </rPr>
      <t>Na habitação</t>
    </r>
  </si>
  <si>
    <r>
      <rPr>
        <b/>
        <sz val="9"/>
        <rFont val="Arial Narrow"/>
        <family val="2"/>
      </rPr>
      <t>Tempo de ida</t>
    </r>
  </si>
  <si>
    <r>
      <rPr>
        <b/>
        <sz val="9"/>
        <rFont val="Arial Narrow"/>
        <family val="2"/>
      </rPr>
      <t>Minutos</t>
    </r>
  </si>
  <si>
    <r>
      <rPr>
        <sz val="9"/>
        <rFont val="Arial Narrow"/>
        <family val="2"/>
      </rPr>
      <t>4 Trimestral</t>
    </r>
  </si>
  <si>
    <r>
      <rPr>
        <sz val="9"/>
        <rFont val="Arial Narrow"/>
        <family val="2"/>
      </rPr>
      <t>No pátio/concessão</t>
    </r>
  </si>
  <si>
    <r>
      <rPr>
        <b/>
        <sz val="9"/>
        <rFont val="Arial Narrow"/>
        <family val="2"/>
      </rPr>
      <t>Estação seca</t>
    </r>
  </si>
  <si>
    <r>
      <rPr>
        <sz val="9"/>
        <rFont val="Arial Narrow"/>
        <family val="2"/>
      </rPr>
      <t>Qual é a principal fonte de iluminação da habitação?</t>
    </r>
  </si>
  <si>
    <r>
      <rPr>
        <sz val="9"/>
        <rFont val="Arial Narrow"/>
        <family val="2"/>
      </rPr>
      <t>Torneira do vizinho</t>
    </r>
  </si>
  <si>
    <r>
      <rPr>
        <b/>
        <sz val="9"/>
        <rFont val="Arial Narrow"/>
        <family val="2"/>
      </rPr>
      <t>Tempo despendido para se abastecer uma vez na fonte</t>
    </r>
  </si>
  <si>
    <r>
      <rPr>
        <sz val="9"/>
        <rFont val="Arial Narrow"/>
        <family val="2"/>
      </rPr>
      <t>Eletricidade da rede</t>
    </r>
  </si>
  <si>
    <r>
      <rPr>
        <sz val="9"/>
        <rFont val="Arial Narrow"/>
        <family val="2"/>
      </rPr>
      <t>Fontanário/torneira pública</t>
    </r>
  </si>
  <si>
    <r>
      <rPr>
        <b/>
        <sz val="9"/>
        <rFont val="Arial Narrow"/>
        <family val="2"/>
      </rPr>
      <t>Horas/minutos</t>
    </r>
  </si>
  <si>
    <r>
      <rPr>
        <b/>
        <sz val="9"/>
        <rFont val="Arial Narrow"/>
        <family val="2"/>
      </rPr>
      <t>POÇO ABERTO</t>
    </r>
  </si>
  <si>
    <r>
      <rPr>
        <sz val="9"/>
        <rFont val="Arial Narrow"/>
        <family val="2"/>
      </rPr>
      <t>Poço aberto no pátio/concessão</t>
    </r>
  </si>
  <si>
    <r>
      <rPr>
        <sz val="9"/>
        <rFont val="Arial Narrow"/>
        <family val="2"/>
      </rPr>
      <t>Poço aberto noutro local</t>
    </r>
  </si>
  <si>
    <r>
      <rPr>
        <b/>
        <sz val="9"/>
        <rFont val="Arial Narrow"/>
        <family val="2"/>
      </rPr>
      <t>POÇO COBERTO OU PERFURADO</t>
    </r>
  </si>
  <si>
    <r>
      <rPr>
        <sz val="9"/>
        <rFont val="Arial Narrow"/>
        <family val="2"/>
      </rPr>
      <t>1 Sim</t>
    </r>
  </si>
  <si>
    <r>
      <rPr>
        <sz val="9"/>
        <rFont val="Arial Narrow"/>
        <family val="2"/>
      </rPr>
      <t>Poço coberto no pátio/concessão</t>
    </r>
  </si>
  <si>
    <r>
      <rPr>
        <sz val="9"/>
        <rFont val="Arial Narrow"/>
        <family val="2"/>
      </rPr>
      <t>Poço coberto noutro local</t>
    </r>
  </si>
  <si>
    <r>
      <rPr>
        <sz val="9"/>
        <rFont val="Arial Narrow"/>
        <family val="2"/>
      </rPr>
      <t>Nos últimos 7 dias, ocorreu pelo menos um corte de corrente elétrica na sua habitação?</t>
    </r>
  </si>
  <si>
    <r>
      <rPr>
        <sz val="9"/>
        <rFont val="Arial Narrow"/>
        <family val="2"/>
      </rPr>
      <t>Poço perfurado na concessão</t>
    </r>
  </si>
  <si>
    <r>
      <rPr>
        <sz val="9"/>
        <rFont val="Arial Narrow"/>
        <family val="2"/>
      </rPr>
      <t>Poço perfurado noutro local</t>
    </r>
  </si>
  <si>
    <r>
      <rPr>
        <sz val="9"/>
        <rFont val="Arial Narrow"/>
        <family val="2"/>
      </rPr>
      <t>1 Sim</t>
    </r>
  </si>
  <si>
    <r>
      <rPr>
        <b/>
        <sz val="9"/>
        <rFont val="Arial Narrow"/>
        <family val="2"/>
      </rPr>
      <t>ÁGUA DE SUPERFÍCIE</t>
    </r>
  </si>
  <si>
    <r>
      <rPr>
        <b/>
        <sz val="9"/>
        <rFont val="Arial Narrow"/>
        <family val="2"/>
      </rPr>
      <t>Estação das chuvas</t>
    </r>
  </si>
  <si>
    <r>
      <rPr>
        <i/>
        <sz val="9"/>
        <rFont val="Arial Narrow"/>
        <family val="2"/>
      </rPr>
      <t>(Responder a cada pergunta com Sim ou Não)</t>
    </r>
  </si>
  <si>
    <r>
      <rPr>
        <sz val="9"/>
        <rFont val="Arial Narrow"/>
        <family val="2"/>
      </rPr>
      <t>1 Sim</t>
    </r>
  </si>
  <si>
    <r>
      <rPr>
        <sz val="9"/>
        <rFont val="Arial Narrow"/>
        <family val="2"/>
      </rPr>
      <t>2 Não</t>
    </r>
  </si>
  <si>
    <r>
      <rPr>
        <sz val="9"/>
        <rFont val="Arial Narrow"/>
        <family val="2"/>
      </rPr>
      <t>Fonte melhorada</t>
    </r>
  </si>
  <si>
    <r>
      <rPr>
        <sz val="9"/>
        <rFont val="Arial Narrow"/>
        <family val="2"/>
      </rPr>
      <t>Fervo-a</t>
    </r>
  </si>
  <si>
    <r>
      <rPr>
        <sz val="9"/>
        <rFont val="Arial Narrow"/>
        <family val="2"/>
      </rPr>
      <t>Durante quantos dias suportou pelo menos um corte de corrente nos últimos 7 dias?</t>
    </r>
  </si>
  <si>
    <r>
      <rPr>
        <sz val="9"/>
        <rFont val="Arial Narrow"/>
        <family val="2"/>
      </rPr>
      <t>Fonte não melhorada</t>
    </r>
  </si>
  <si>
    <r>
      <rPr>
        <sz val="9"/>
        <rFont val="Arial Narrow"/>
        <family val="2"/>
      </rPr>
      <t>Adiciono lixívia/cloro, comprimido</t>
    </r>
  </si>
  <si>
    <r>
      <rPr>
        <sz val="9"/>
        <rFont val="Arial Narrow"/>
        <family val="2"/>
      </rPr>
      <t>Rio/regato/lago/represa</t>
    </r>
  </si>
  <si>
    <r>
      <rPr>
        <sz val="9"/>
        <rFont val="Arial Narrow"/>
        <family val="2"/>
      </rPr>
      <t>Filtro-a com um pano</t>
    </r>
  </si>
  <si>
    <r>
      <rPr>
        <b/>
        <sz val="9"/>
        <rFont val="Arial Narrow"/>
        <family val="2"/>
      </rPr>
      <t xml:space="preserve">Número de dias </t>
    </r>
  </si>
  <si>
    <r>
      <rPr>
        <b/>
        <sz val="9"/>
        <rFont val="Arial Narrow"/>
        <family val="2"/>
      </rPr>
      <t>OUTRAS FONTES</t>
    </r>
  </si>
  <si>
    <r>
      <rPr>
        <sz val="9"/>
        <rFont val="Arial Narrow"/>
        <family val="2"/>
      </rPr>
      <t>Utilizo um filtro (cerâmico, areia</t>
    </r>
  </si>
  <si>
    <r>
      <rPr>
        <sz val="9"/>
        <rFont val="Arial Narrow"/>
        <family val="2"/>
      </rPr>
      <t>Água engarrafada</t>
    </r>
  </si>
  <si>
    <r>
      <rPr>
        <sz val="9"/>
        <rFont val="Arial Narrow"/>
        <family val="2"/>
      </rPr>
      <t>composto, etc.)</t>
    </r>
  </si>
  <si>
    <r>
      <rPr>
        <sz val="9"/>
        <rFont val="Arial Narrow"/>
        <family val="2"/>
      </rPr>
      <t>Qual é o número médio de cortes registado por dia?</t>
    </r>
  </si>
  <si>
    <r>
      <rPr>
        <sz val="9"/>
        <rFont val="Arial Narrow"/>
        <family val="2"/>
      </rPr>
      <t>Águas pluviais</t>
    </r>
  </si>
  <si>
    <r>
      <rPr>
        <sz val="9"/>
        <rFont val="Arial Narrow"/>
        <family val="2"/>
      </rPr>
      <t>Desinfeção solar</t>
    </r>
  </si>
  <si>
    <r>
      <rPr>
        <sz val="9"/>
        <rFont val="Arial Narrow"/>
        <family val="2"/>
      </rPr>
      <t>Outro (especificar)</t>
    </r>
  </si>
  <si>
    <r>
      <rPr>
        <sz val="9"/>
        <rFont val="Arial Narrow"/>
        <family val="2"/>
      </rPr>
      <t>Deixo-a assentar</t>
    </r>
  </si>
  <si>
    <r>
      <rPr>
        <b/>
        <sz val="9"/>
        <rFont val="Arial Narrow"/>
        <family val="2"/>
      </rPr>
      <t>Número de cortes</t>
    </r>
  </si>
  <si>
    <r>
      <rPr>
        <sz val="9"/>
        <rFont val="Arial Narrow"/>
        <family val="2"/>
      </rPr>
      <t>Outro (especificar)</t>
    </r>
  </si>
  <si>
    <r>
      <rPr>
        <sz val="9"/>
        <rFont val="Arial Narrow"/>
        <family val="2"/>
      </rPr>
      <t>Qual é a duração média de um corte?</t>
    </r>
  </si>
  <si>
    <r>
      <rPr>
        <sz val="9"/>
        <rFont val="Arial Narrow"/>
        <family val="2"/>
      </rPr>
      <t>Qual é o tipo de ligação à Internet usado pelo agregado familiar?</t>
    </r>
  </si>
  <si>
    <r>
      <rPr>
        <sz val="9"/>
        <rFont val="Arial Narrow"/>
        <family val="2"/>
      </rPr>
      <t>Que tipo de instalação sanitária utiliza o seu agregado familiar?</t>
    </r>
  </si>
  <si>
    <r>
      <rPr>
        <sz val="9"/>
        <rFont val="Arial Narrow"/>
        <family val="2"/>
      </rPr>
      <t>Menos de 15 minutos</t>
    </r>
  </si>
  <si>
    <r>
      <rPr>
        <sz val="9"/>
        <rFont val="Arial Narrow"/>
        <family val="2"/>
      </rPr>
      <t>1 Sanita interior com descarga de água</t>
    </r>
  </si>
  <si>
    <r>
      <rPr>
        <sz val="9"/>
        <rFont val="Arial Narrow"/>
        <family val="2"/>
      </rPr>
      <t>Entre 15 minutos e menos de 30 minutos</t>
    </r>
  </si>
  <si>
    <r>
      <rPr>
        <sz val="9"/>
        <rFont val="Arial Narrow"/>
        <family val="2"/>
      </rPr>
      <t>ADSL</t>
    </r>
  </si>
  <si>
    <r>
      <rPr>
        <sz val="9"/>
        <rFont val="Arial Narrow"/>
        <family val="2"/>
      </rPr>
      <t>2 Sanita exterior com descarga de água</t>
    </r>
  </si>
  <si>
    <r>
      <rPr>
        <sz val="9"/>
        <rFont val="Arial Narrow"/>
        <family val="2"/>
      </rPr>
      <t>8. Latrinas de laje simples</t>
    </r>
  </si>
  <si>
    <r>
      <rPr>
        <sz val="9"/>
        <rFont val="Arial Narrow"/>
        <family val="2"/>
      </rPr>
      <t>Entre 30 minutos e menos de uma hora</t>
    </r>
  </si>
  <si>
    <r>
      <rPr>
        <sz val="9"/>
        <rFont val="Arial Narrow"/>
        <family val="2"/>
      </rPr>
      <t>Fibra ótica (alta velocidade)</t>
    </r>
  </si>
  <si>
    <r>
      <rPr>
        <sz val="9"/>
        <rFont val="Arial Narrow"/>
        <family val="2"/>
      </rPr>
      <t>9. Fossa rudimentar/buraco a céu aberto</t>
    </r>
  </si>
  <si>
    <r>
      <rPr>
        <sz val="9"/>
        <rFont val="Arial Narrow"/>
        <family val="2"/>
      </rPr>
      <t xml:space="preserve">Entre uma hora e menos de 3 horas </t>
    </r>
  </si>
  <si>
    <r>
      <rPr>
        <sz val="9"/>
        <rFont val="Arial Narrow"/>
        <family val="2"/>
      </rPr>
      <t xml:space="preserve">Satélite </t>
    </r>
  </si>
  <si>
    <r>
      <rPr>
        <sz val="9"/>
        <rFont val="Arial Narrow"/>
        <family val="2"/>
      </rPr>
      <t>4.Sanita exterior com descarga de água manual</t>
    </r>
  </si>
  <si>
    <r>
      <rPr>
        <sz val="9"/>
        <rFont val="Arial Narrow"/>
        <family val="2"/>
      </rPr>
      <t>Mais de 3 horas</t>
    </r>
  </si>
  <si>
    <r>
      <rPr>
        <sz val="9"/>
        <rFont val="Arial Narrow"/>
        <family val="2"/>
      </rPr>
      <t>5 Latrinas VIP (de laje, ventiladas)</t>
    </r>
  </si>
  <si>
    <r>
      <rPr>
        <sz val="9"/>
        <rFont val="Arial Narrow"/>
        <family val="2"/>
      </rPr>
      <t xml:space="preserve">O agregado familiar é assinante de cadeias de televisão por cabo, satélite ou ADSL? </t>
    </r>
  </si>
  <si>
    <r>
      <rPr>
        <sz val="9"/>
        <rFont val="Arial Narrow"/>
        <family val="2"/>
      </rPr>
      <t>6 Latrinas ECOSAN (de laje, cobertas)</t>
    </r>
  </si>
  <si>
    <r>
      <rPr>
        <sz val="9"/>
        <rFont val="Arial Narrow"/>
        <family val="2"/>
      </rPr>
      <t>Sim</t>
    </r>
  </si>
  <si>
    <r>
      <rPr>
        <sz val="9"/>
        <rFont val="Arial Narrow"/>
        <family val="2"/>
      </rPr>
      <t>12. Outro (especificar)</t>
    </r>
  </si>
  <si>
    <r>
      <rPr>
        <sz val="9"/>
        <rFont val="Arial Narrow"/>
        <family val="2"/>
      </rPr>
      <t>Sim</t>
    </r>
  </si>
  <si>
    <r>
      <rPr>
        <sz val="9"/>
        <rFont val="Arial Narrow"/>
        <family val="2"/>
      </rPr>
      <t>O agregado familiar partilha estas instalações sanitárias com outros agregados?</t>
    </r>
  </si>
  <si>
    <r>
      <rPr>
        <sz val="9"/>
        <rFont val="Arial Narrow"/>
        <family val="2"/>
      </rPr>
      <t>Não</t>
    </r>
  </si>
  <si>
    <r>
      <rPr>
        <sz val="9"/>
        <rFont val="Arial Narrow"/>
        <family val="2"/>
      </rPr>
      <t>Sim</t>
    </r>
  </si>
  <si>
    <r>
      <rPr>
        <sz val="9"/>
        <rFont val="Arial Narrow"/>
        <family val="2"/>
      </rPr>
      <t>Para os agregados familiares alojados, o serviço de telecomunicações fixas está incluído na renda?</t>
    </r>
  </si>
  <si>
    <r>
      <rPr>
        <sz val="9"/>
        <rFont val="Arial Narrow"/>
        <family val="2"/>
      </rPr>
      <t>Para os agregados familiares alojados (empregador ou outros), a assinatura da televisão por cabo/satélite está incluída na renda?</t>
    </r>
  </si>
  <si>
    <r>
      <rPr>
        <sz val="9"/>
        <rFont val="Arial Narrow"/>
        <family val="2"/>
      </rPr>
      <t>Não</t>
    </r>
  </si>
  <si>
    <r>
      <rPr>
        <b/>
        <sz val="9"/>
        <rFont val="Arial Narrow"/>
        <family val="2"/>
      </rPr>
      <t>►</t>
    </r>
  </si>
  <si>
    <r>
      <rPr>
        <sz val="9"/>
        <rFont val="Arial Narrow"/>
        <family val="2"/>
      </rPr>
      <t>1 Sim</t>
    </r>
  </si>
  <si>
    <r>
      <rPr>
        <sz val="9"/>
        <rFont val="Arial Narrow"/>
        <family val="2"/>
      </rPr>
      <t>Número:</t>
    </r>
  </si>
  <si>
    <r>
      <rPr>
        <sz val="9"/>
        <rFont val="Arial Narrow"/>
        <family val="2"/>
      </rPr>
      <t>2 Não</t>
    </r>
  </si>
  <si>
    <r>
      <rPr>
        <sz val="9"/>
        <rFont val="Arial Narrow"/>
        <family val="2"/>
      </rPr>
      <t>Não</t>
    </r>
  </si>
  <si>
    <r>
      <rPr>
        <sz val="9"/>
        <rFont val="Arial Narrow"/>
        <family val="2"/>
      </rPr>
      <t>3 Agregado familiar não alojado</t>
    </r>
  </si>
  <si>
    <r>
      <rPr>
        <sz val="9"/>
        <rFont val="Arial Narrow"/>
        <family val="2"/>
      </rPr>
      <t>Agregado familiar não alojado</t>
    </r>
  </si>
  <si>
    <r>
      <rPr>
        <sz val="9"/>
        <rFont val="Arial Narrow"/>
        <family val="2"/>
      </rPr>
      <t>Como são principalmente evacuados os dejetos?</t>
    </r>
  </si>
  <si>
    <r>
      <rPr>
        <sz val="9"/>
        <rFont val="Arial Narrow"/>
        <family val="2"/>
      </rPr>
      <t>Qual foi o montante da última fatura de telefone fixo ou do último cartão pré-pago? (FRANCOS CFA)</t>
    </r>
  </si>
  <si>
    <r>
      <rPr>
        <sz val="9"/>
        <rFont val="Arial Narrow"/>
        <family val="2"/>
      </rPr>
      <t>Qual foi o montante da fatura do último mês? (Em Francos CFA)</t>
    </r>
  </si>
  <si>
    <r>
      <rPr>
        <sz val="9"/>
        <rFont val="Arial Narrow"/>
        <family val="2"/>
      </rPr>
      <t>1 Esgotos</t>
    </r>
  </si>
  <si>
    <r>
      <rPr>
        <sz val="9"/>
        <rFont val="Arial Narrow"/>
        <family val="2"/>
      </rPr>
      <t>6 Rua/pátio/sarjeta/natureza</t>
    </r>
  </si>
  <si>
    <r>
      <rPr>
        <sz val="9"/>
        <rFont val="Arial Narrow"/>
        <family val="2"/>
      </rPr>
      <t>2 Fossa sética</t>
    </r>
  </si>
  <si>
    <r>
      <rPr>
        <sz val="9"/>
        <rFont val="Arial Narrow"/>
        <family val="2"/>
      </rPr>
      <t>7 Outro (especificar)</t>
    </r>
  </si>
  <si>
    <r>
      <rPr>
        <sz val="9"/>
        <rFont val="Arial Narrow"/>
        <family val="2"/>
      </rPr>
      <t>3 Fossa estanque</t>
    </r>
  </si>
  <si>
    <r>
      <rPr>
        <sz val="9"/>
        <rFont val="Arial Narrow"/>
        <family val="2"/>
      </rPr>
      <t>4 Fossa simples</t>
    </r>
  </si>
  <si>
    <r>
      <rPr>
        <b/>
        <sz val="9"/>
        <rFont val="Arial Narrow"/>
        <family val="2"/>
      </rPr>
      <t>Periodicidade da última fatura</t>
    </r>
  </si>
  <si>
    <r>
      <rPr>
        <sz val="9"/>
        <rFont val="Arial Narrow"/>
        <family val="2"/>
      </rPr>
      <t>5 Compostagem</t>
    </r>
  </si>
  <si>
    <r>
      <rPr>
        <b/>
        <sz val="9"/>
        <rFont val="Arial Narrow"/>
        <family val="2"/>
      </rPr>
      <t>Periodicidade da última fatura</t>
    </r>
  </si>
  <si>
    <r>
      <rPr>
        <sz val="9"/>
        <rFont val="Arial Narrow"/>
        <family val="2"/>
      </rPr>
      <t>1 Semanal</t>
    </r>
  </si>
  <si>
    <r>
      <rPr>
        <sz val="9"/>
        <rFont val="Arial Narrow"/>
        <family val="2"/>
      </rPr>
      <t>Como elimina o agregado familiar os dejetos?</t>
    </r>
  </si>
  <si>
    <r>
      <rPr>
        <sz val="9"/>
        <rFont val="Arial Narrow"/>
        <family val="2"/>
      </rPr>
      <t>1 Semanal</t>
    </r>
  </si>
  <si>
    <r>
      <rPr>
        <sz val="9"/>
        <rFont val="Arial Narrow"/>
        <family val="2"/>
      </rPr>
      <t>2 Mensal</t>
    </r>
  </si>
  <si>
    <r>
      <rPr>
        <sz val="9"/>
        <rFont val="Arial Narrow"/>
        <family val="2"/>
      </rPr>
      <t>Camião de limpeza de fossas séticas</t>
    </r>
  </si>
  <si>
    <r>
      <rPr>
        <sz val="9"/>
        <rFont val="Arial Narrow"/>
        <family val="2"/>
      </rPr>
      <t>2 Mensal</t>
    </r>
  </si>
  <si>
    <r>
      <rPr>
        <sz val="9"/>
        <rFont val="Arial Narrow"/>
        <family val="2"/>
      </rPr>
      <t>2 Bimestral</t>
    </r>
  </si>
  <si>
    <r>
      <rPr>
        <sz val="9"/>
        <rFont val="Arial Narrow"/>
        <family val="2"/>
      </rPr>
      <t>Transferência para um buraco</t>
    </r>
  </si>
  <si>
    <r>
      <rPr>
        <sz val="9"/>
        <rFont val="Arial Narrow"/>
        <family val="2"/>
      </rPr>
      <t>2 Bimestral</t>
    </r>
  </si>
  <si>
    <r>
      <rPr>
        <sz val="9"/>
        <rFont val="Arial Narrow"/>
        <family val="2"/>
      </rPr>
      <t>4 Trimestral</t>
    </r>
  </si>
  <si>
    <r>
      <rPr>
        <sz val="9"/>
        <rFont val="Arial Narrow"/>
        <family val="2"/>
      </rPr>
      <t>Águas pluviais, curso de água</t>
    </r>
  </si>
  <si>
    <r>
      <rPr>
        <sz val="9"/>
        <rFont val="Arial Narrow"/>
        <family val="2"/>
      </rPr>
      <t>4 Trimestral</t>
    </r>
  </si>
  <si>
    <r>
      <rPr>
        <sz val="9"/>
        <rFont val="Arial Narrow"/>
        <family val="2"/>
      </rPr>
      <t>Quais são os dois principais combustíveis utilizados</t>
    </r>
  </si>
  <si>
    <r>
      <rPr>
        <sz val="9"/>
        <rFont val="Arial Narrow"/>
        <family val="2"/>
      </rPr>
      <t xml:space="preserve"> na cozinha pelo agregado familiar?</t>
    </r>
  </si>
  <si>
    <r>
      <rPr>
        <sz val="9"/>
        <rFont val="Arial Narrow"/>
        <family val="2"/>
      </rPr>
      <t>Sim</t>
    </r>
  </si>
  <si>
    <r>
      <rPr>
        <sz val="9"/>
        <rFont val="Arial Narrow"/>
        <family val="2"/>
      </rPr>
      <t>Lenha apanhada</t>
    </r>
  </si>
  <si>
    <r>
      <rPr>
        <sz val="9"/>
        <rFont val="Arial Narrow"/>
        <family val="2"/>
      </rPr>
      <t>Lenha comprada</t>
    </r>
  </si>
  <si>
    <r>
      <rPr>
        <sz val="9"/>
        <rFont val="Arial Narrow"/>
        <family val="2"/>
      </rPr>
      <t>Fossa de retenção (fossa moderna)</t>
    </r>
  </si>
  <si>
    <r>
      <rPr>
        <sz val="9"/>
        <rFont val="Arial Narrow"/>
        <family val="2"/>
      </rPr>
      <t>Outro (especificar)</t>
    </r>
  </si>
  <si>
    <r>
      <rPr>
        <sz val="9"/>
        <rFont val="Arial Narrow"/>
        <family val="2"/>
      </rPr>
      <t>Para os agregados familiares alojados pelo empregador ou outros, o serviço de internet está incluído na renda?</t>
    </r>
  </si>
  <si>
    <r>
      <rPr>
        <sz val="9"/>
        <rFont val="Arial Narrow"/>
        <family val="2"/>
      </rPr>
      <t>Carvão vegetal</t>
    </r>
  </si>
  <si>
    <r>
      <rPr>
        <sz val="9"/>
        <rFont val="Arial Narrow"/>
        <family val="2"/>
      </rPr>
      <t>Esgotos</t>
    </r>
  </si>
  <si>
    <r>
      <rPr>
        <sz val="9"/>
        <rFont val="Arial Narrow"/>
        <family val="2"/>
      </rPr>
      <t>Gás</t>
    </r>
  </si>
  <si>
    <r>
      <rPr>
        <sz val="9"/>
        <rFont val="Arial Narrow"/>
        <family val="2"/>
      </rPr>
      <t>Buraco no terreno</t>
    </r>
  </si>
  <si>
    <r>
      <rPr>
        <sz val="9"/>
        <rFont val="Arial Narrow"/>
        <family val="2"/>
      </rPr>
      <t>Eletricidade</t>
    </r>
  </si>
  <si>
    <r>
      <rPr>
        <sz val="9"/>
        <rFont val="Arial Narrow"/>
        <family val="2"/>
      </rPr>
      <t>Na rua/natureza</t>
    </r>
  </si>
  <si>
    <r>
      <rPr>
        <sz val="9"/>
        <rFont val="Arial Narrow"/>
        <family val="2"/>
      </rPr>
      <t>Não</t>
    </r>
  </si>
  <si>
    <r>
      <rPr>
        <sz val="9"/>
        <rFont val="Arial Narrow"/>
        <family val="2"/>
      </rPr>
      <t>Petróleo/óleo</t>
    </r>
  </si>
  <si>
    <r>
      <rPr>
        <sz val="9"/>
        <rFont val="Arial Narrow"/>
        <family val="2"/>
      </rPr>
      <t>Da última vez que uma criança com menos de 5 anos defecou, como foram eliminadas as fezes?</t>
    </r>
  </si>
  <si>
    <r>
      <rPr>
        <sz val="9"/>
        <rFont val="Arial Narrow"/>
        <family val="2"/>
      </rPr>
      <t>Agregado familiar não alojado</t>
    </r>
  </si>
  <si>
    <r>
      <rPr>
        <sz val="9"/>
        <rFont val="Arial Narrow"/>
        <family val="2"/>
      </rPr>
      <t>Excrementos de animais</t>
    </r>
  </si>
  <si>
    <r>
      <rPr>
        <sz val="9"/>
        <rFont val="Arial Narrow"/>
        <family val="2"/>
      </rPr>
      <t>Outro (especificar)</t>
    </r>
  </si>
  <si>
    <r>
      <rPr>
        <sz val="9"/>
        <rFont val="Arial Narrow"/>
        <family val="2"/>
      </rPr>
      <t xml:space="preserve">  1  Utilizou sanitas/latrinas</t>
    </r>
  </si>
  <si>
    <r>
      <rPr>
        <sz val="9"/>
        <rFont val="Arial Narrow"/>
        <family val="2"/>
      </rPr>
      <t>Como elimina o agregado familiar o lixo doméstico?</t>
    </r>
  </si>
  <si>
    <r>
      <rPr>
        <sz val="9"/>
        <rFont val="Arial Narrow"/>
        <family val="2"/>
      </rPr>
      <t xml:space="preserve">  2 As fezes foram colocadas ou lançadas nas sanitas/latrinas</t>
    </r>
  </si>
  <si>
    <r>
      <rPr>
        <sz val="9"/>
        <rFont val="Arial Narrow"/>
        <family val="2"/>
      </rPr>
      <t xml:space="preserve">  3 As fezes foram colocadas/lançadas nos esgotos ou na fossa sética</t>
    </r>
  </si>
  <si>
    <r>
      <rPr>
        <sz val="9"/>
        <rFont val="Arial Narrow"/>
        <family val="2"/>
      </rPr>
      <t>Lixeira pública</t>
    </r>
  </si>
  <si>
    <r>
      <rPr>
        <sz val="9"/>
        <rFont val="Arial Narrow"/>
        <family val="2"/>
      </rPr>
      <t>Lixeira selvagem</t>
    </r>
  </si>
  <si>
    <r>
      <rPr>
        <sz val="9"/>
        <rFont val="Arial Narrow"/>
        <family val="2"/>
      </rPr>
      <t xml:space="preserve">  4 As fezes foram lançadas no lixo</t>
    </r>
  </si>
  <si>
    <r>
      <rPr>
        <b/>
        <sz val="9"/>
        <rFont val="Arial Narrow"/>
        <family val="2"/>
      </rPr>
      <t>Periodicidade da última fatura</t>
    </r>
  </si>
  <si>
    <r>
      <rPr>
        <sz val="9"/>
        <rFont val="Arial Narrow"/>
        <family val="2"/>
      </rPr>
      <t xml:space="preserve">Recolha </t>
    </r>
  </si>
  <si>
    <r>
      <rPr>
        <sz val="9"/>
        <rFont val="Arial Narrow"/>
        <family val="2"/>
      </rPr>
      <t>Outro (especificar)</t>
    </r>
  </si>
  <si>
    <r>
      <rPr>
        <sz val="9"/>
        <rFont val="Arial Narrow"/>
        <family val="2"/>
      </rPr>
      <t xml:space="preserve">  5 As fezes foram enterradas</t>
    </r>
  </si>
  <si>
    <r>
      <rPr>
        <sz val="9"/>
        <rFont val="Arial Narrow"/>
        <family val="2"/>
      </rPr>
      <t>1 Semanal</t>
    </r>
  </si>
  <si>
    <r>
      <rPr>
        <sz val="9"/>
        <rFont val="Arial Narrow"/>
        <family val="2"/>
      </rPr>
      <t>2 Bimestral</t>
    </r>
  </si>
  <si>
    <r>
      <rPr>
        <sz val="9"/>
        <rFont val="Arial Narrow"/>
        <family val="2"/>
      </rPr>
      <t>Queimado pelo agregado familiar</t>
    </r>
  </si>
  <si>
    <r>
      <rPr>
        <sz val="9"/>
        <rFont val="Arial Narrow"/>
        <family val="2"/>
      </rPr>
      <t xml:space="preserve">  6 As fezes foram colocadas/lançadas a céu aberto</t>
    </r>
  </si>
  <si>
    <r>
      <rPr>
        <sz val="9"/>
        <rFont val="Arial Narrow"/>
        <family val="2"/>
      </rPr>
      <t>2 Mensal</t>
    </r>
  </si>
  <si>
    <r>
      <rPr>
        <sz val="9"/>
        <rFont val="Arial Narrow"/>
        <family val="2"/>
      </rPr>
      <t>4 Trimestral</t>
    </r>
  </si>
  <si>
    <r>
      <rPr>
        <sz val="9"/>
        <rFont val="Arial Narrow"/>
        <family val="2"/>
      </rPr>
      <t>Enterrado pelo agregado familiar</t>
    </r>
  </si>
  <si>
    <r>
      <rPr>
        <sz val="9"/>
        <rFont val="Arial Narrow"/>
        <family val="2"/>
      </rPr>
      <t xml:space="preserve">  7 Outro (especificar)</t>
    </r>
  </si>
  <si>
    <r>
      <rPr>
        <sz val="9"/>
        <rFont val="Arial Narrow"/>
        <family val="2"/>
      </rPr>
      <t xml:space="preserve">  8 Ausência de crianças com menos de 5 anos</t>
    </r>
  </si>
  <si>
    <r>
      <rPr>
        <b/>
        <sz val="10"/>
        <rFont val="Arial Narrow"/>
        <family val="2"/>
      </rPr>
      <t>SECÇÃO 12: ATIVOS DO AGREGADO FAMILIAR</t>
    </r>
  </si>
  <si>
    <r>
      <rPr>
        <b/>
        <sz val="9"/>
        <rFont val="Arial Narrow"/>
        <family val="2"/>
      </rPr>
      <t>CÓDIGO DO BEM</t>
    </r>
  </si>
  <si>
    <r>
      <rPr>
        <sz val="9"/>
        <rFont val="Arial Narrow"/>
        <family val="2"/>
      </rPr>
      <t xml:space="preserve">O agregado familiar ou um membro do agregado familiar possui/dispõe de [BEM] em boas condições de funcionamento?               </t>
    </r>
    <r>
      <rPr>
        <sz val="8"/>
        <rFont val="Arial Narrow"/>
        <family val="2"/>
      </rPr>
      <t>1=Sim
2=Não   ►BEM SEGUINTE</t>
    </r>
  </si>
  <si>
    <r>
      <rPr>
        <sz val="9"/>
        <rFont val="Arial Narrow"/>
        <family val="2"/>
      </rPr>
      <t>Qual é o número de [BEM]?</t>
    </r>
  </si>
  <si>
    <r>
      <rPr>
        <sz val="9"/>
        <rFont val="Arial Narrow"/>
        <family val="2"/>
      </rPr>
      <t xml:space="preserve">O bem pertence a um membro específico do agregado familiar? 
</t>
    </r>
  </si>
  <si>
    <r>
      <rPr>
        <sz val="9"/>
        <rFont val="Arial Narrow"/>
        <family val="2"/>
      </rPr>
      <t xml:space="preserve">Qual foi o valor de aquisição de [BEM]?                       </t>
    </r>
    <r>
      <rPr>
        <b/>
        <sz val="8"/>
        <rFont val="Arial Narrow"/>
        <family val="2"/>
      </rPr>
      <t>(SE FOREM VÁRIOS, CONSIDERAR O ÚLTIMO)</t>
    </r>
  </si>
  <si>
    <r>
      <rPr>
        <sz val="9"/>
        <rFont val="Arial Narrow"/>
        <family val="2"/>
      </rPr>
      <t>1=Sim</t>
    </r>
  </si>
  <si>
    <r>
      <rPr>
        <sz val="9"/>
        <rFont val="Arial Narrow"/>
        <family val="2"/>
      </rPr>
      <t>Pessoa 1</t>
    </r>
  </si>
  <si>
    <r>
      <rPr>
        <sz val="9"/>
        <rFont val="Arial Narrow"/>
        <family val="2"/>
      </rPr>
      <t>Pessoa 2</t>
    </r>
  </si>
  <si>
    <r>
      <rPr>
        <sz val="9"/>
        <rFont val="Arial Narrow"/>
        <family val="2"/>
      </rPr>
      <t>Pessoa 3</t>
    </r>
  </si>
  <si>
    <r>
      <rPr>
        <sz val="9"/>
        <rFont val="Arial Narrow"/>
        <family val="2"/>
      </rPr>
      <t>DESCRITIVO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</si>
  <si>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</si>
  <si>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</si>
  <si>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</si>
  <si>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 ID:</t>
    </r>
  </si>
  <si>
    <r>
      <rPr>
        <sz val="9"/>
        <rFont val="Arial Narrow"/>
        <family val="2"/>
      </rPr>
      <t>CÓDIGO ID:</t>
    </r>
  </si>
  <si>
    <r>
      <rPr>
        <sz val="9"/>
        <rFont val="Arial Narrow"/>
        <family val="2"/>
      </rPr>
      <t>CÓDIGO ID:</t>
    </r>
  </si>
  <si>
    <r>
      <rPr>
        <sz val="9"/>
        <rFont val="Arial Narrow"/>
        <family val="2"/>
      </rPr>
      <t>CÓDIGO</t>
    </r>
  </si>
  <si>
    <r>
      <rPr>
        <sz val="9"/>
        <rFont val="Arial Narrow"/>
        <family val="2"/>
      </rPr>
      <t>ANOS</t>
    </r>
  </si>
  <si>
    <r>
      <rPr>
        <sz val="9"/>
        <rFont val="Arial Narrow"/>
        <family val="2"/>
      </rPr>
      <t>FRANCOS CFA</t>
    </r>
  </si>
  <si>
    <r>
      <rPr>
        <sz val="9"/>
        <rFont val="Arial Narrow"/>
        <family val="2"/>
      </rPr>
      <t>FRANCOS CFA</t>
    </r>
  </si>
  <si>
    <r>
      <rPr>
        <sz val="9"/>
        <rFont val="Arial Narrow"/>
        <family val="2"/>
      </rPr>
      <t>Conjunto de sala de estar (poltronas e mesa de apoio)</t>
    </r>
  </si>
  <si>
    <r>
      <rPr>
        <sz val="9"/>
        <rFont val="Arial Narrow"/>
        <family val="2"/>
      </rPr>
      <t>Mesa de jantar (mesa + cadeiras)</t>
    </r>
  </si>
  <si>
    <r>
      <rPr>
        <sz val="9"/>
        <rFont val="Arial Narrow"/>
        <family val="2"/>
      </rPr>
      <t xml:space="preserve">Cama </t>
    </r>
  </si>
  <si>
    <r>
      <rPr>
        <sz val="9"/>
        <rFont val="Arial Narrow"/>
        <family val="2"/>
      </rPr>
      <t>Colchão simples</t>
    </r>
  </si>
  <si>
    <r>
      <rPr>
        <sz val="9"/>
        <rFont val="Arial Narrow"/>
        <family val="2"/>
      </rPr>
      <t>Armários e outros móveis</t>
    </r>
  </si>
  <si>
    <r>
      <rPr>
        <sz val="9"/>
        <rFont val="Arial Narrow"/>
        <family val="2"/>
      </rPr>
      <t>Tapetes</t>
    </r>
  </si>
  <si>
    <r>
      <rPr>
        <sz val="9"/>
        <rFont val="Arial Narrow"/>
        <family val="2"/>
      </rPr>
      <t>Ferro de passar elétrico</t>
    </r>
  </si>
  <si>
    <r>
      <rPr>
        <sz val="9"/>
        <rFont val="Arial Narrow"/>
        <family val="2"/>
      </rPr>
      <t>Ferro de passar a carvão</t>
    </r>
  </si>
  <si>
    <r>
      <rPr>
        <sz val="9"/>
        <rFont val="Arial Narrow"/>
        <family val="2"/>
      </rPr>
      <t>Fogão elétrico ou a gás</t>
    </r>
  </si>
  <si>
    <r>
      <rPr>
        <sz val="9"/>
        <rFont val="Arial Narrow"/>
        <family val="2"/>
      </rPr>
      <t>Fogão (placa) elétrico ou a gás</t>
    </r>
  </si>
  <si>
    <r>
      <rPr>
        <sz val="9"/>
        <rFont val="Arial Narrow"/>
        <family val="2"/>
      </rPr>
      <t>Forno micro-ondas ou elétrico</t>
    </r>
  </si>
  <si>
    <r>
      <rPr>
        <sz val="9"/>
        <rFont val="Arial Narrow"/>
        <family val="2"/>
      </rPr>
      <t>Lareiras melhoradas</t>
    </r>
  </si>
  <si>
    <r>
      <rPr>
        <sz val="9"/>
        <rFont val="Arial Narrow"/>
        <family val="2"/>
      </rPr>
      <t>Misturador/máquina de sumos não elétrica</t>
    </r>
  </si>
  <si>
    <r>
      <rPr>
        <sz val="9"/>
        <rFont val="Arial Narrow"/>
        <family val="2"/>
      </rPr>
      <t>Frigorífico</t>
    </r>
  </si>
  <si>
    <r>
      <rPr>
        <sz val="9"/>
        <rFont val="Arial Narrow"/>
        <family val="2"/>
      </rPr>
      <t>Congelador</t>
    </r>
  </si>
  <si>
    <r>
      <rPr>
        <sz val="9"/>
        <rFont val="Arial Narrow"/>
        <family val="2"/>
      </rPr>
      <t>Ventoinha de pé</t>
    </r>
  </si>
  <si>
    <r>
      <rPr>
        <sz val="9"/>
        <rFont val="Arial Narrow"/>
        <family val="2"/>
      </rPr>
      <t>Rádio simples/leitor de cassetes</t>
    </r>
  </si>
  <si>
    <r>
      <rPr>
        <sz val="9"/>
        <rFont val="Arial Narrow"/>
        <family val="2"/>
      </rPr>
      <t>Televisor</t>
    </r>
  </si>
  <si>
    <r>
      <rPr>
        <sz val="9"/>
        <rFont val="Arial Narrow"/>
        <family val="2"/>
      </rPr>
      <t>Gravador vídeo/CD/DVD</t>
    </r>
  </si>
  <si>
    <r>
      <rPr>
        <sz val="9"/>
        <rFont val="Arial Narrow"/>
        <family val="2"/>
      </rPr>
      <t xml:space="preserve">Antena </t>
    </r>
    <r>
      <rPr>
        <sz val="9"/>
        <rFont val="Arial Narrow"/>
        <family val="2"/>
      </rPr>
      <t>parabólica/descodificador</t>
    </r>
  </si>
  <si>
    <r>
      <rPr>
        <sz val="9"/>
        <rFont val="Arial Narrow"/>
        <family val="2"/>
      </rPr>
      <t>Máquina de lavar roupa, máquina de secar</t>
    </r>
  </si>
  <si>
    <r>
      <rPr>
        <sz val="9"/>
        <rFont val="Arial Narrow"/>
        <family val="2"/>
      </rPr>
      <t>Aspirador</t>
    </r>
  </si>
  <si>
    <r>
      <rPr>
        <sz val="9"/>
        <rFont val="Arial Narrow"/>
        <family val="2"/>
      </rPr>
      <t>Aparelhos de ar condicionado/splits</t>
    </r>
  </si>
  <si>
    <r>
      <rPr>
        <sz val="9"/>
        <rFont val="Arial Narrow"/>
        <family val="2"/>
      </rPr>
      <t>Cortador de relva ou outro artigo de jardinagem</t>
    </r>
  </si>
  <si>
    <r>
      <rPr>
        <sz val="9"/>
        <rFont val="Arial Narrow"/>
        <family val="2"/>
      </rPr>
      <t>Grupo gerador</t>
    </r>
  </si>
  <si>
    <r>
      <rPr>
        <sz val="9"/>
        <rFont val="Arial Narrow"/>
        <family val="2"/>
      </rPr>
      <t>Viatura pessoal</t>
    </r>
  </si>
  <si>
    <r>
      <rPr>
        <sz val="9"/>
        <rFont val="Arial Narrow"/>
        <family val="2"/>
      </rPr>
      <t>Ciclomotor/lambreta, motocicleta</t>
    </r>
  </si>
  <si>
    <r>
      <rPr>
        <sz val="9"/>
        <rFont val="Arial Narrow"/>
        <family val="2"/>
      </rPr>
      <t>Bicicleta</t>
    </r>
  </si>
  <si>
    <r>
      <rPr>
        <sz val="9"/>
        <rFont val="Arial Narrow"/>
        <family val="2"/>
      </rPr>
      <t>Máquina fotográfica</t>
    </r>
  </si>
  <si>
    <r>
      <rPr>
        <sz val="9"/>
        <rFont val="Arial Narrow"/>
        <family val="2"/>
      </rPr>
      <t>Camescope</t>
    </r>
  </si>
  <si>
    <r>
      <rPr>
        <sz val="9"/>
        <rFont val="Arial Narrow"/>
        <family val="2"/>
      </rPr>
      <t>Aparelhagem de estereofonia</t>
    </r>
  </si>
  <si>
    <r>
      <rPr>
        <sz val="9"/>
        <rFont val="Arial Narrow"/>
        <family val="2"/>
      </rPr>
      <t>Telefone fixo</t>
    </r>
  </si>
  <si>
    <r>
      <rPr>
        <sz val="9"/>
        <rFont val="Arial Narrow"/>
        <family val="2"/>
      </rPr>
      <t>Telemóvel</t>
    </r>
  </si>
  <si>
    <r>
      <rPr>
        <sz val="9"/>
        <rFont val="Arial Narrow"/>
        <family val="2"/>
      </rPr>
      <t>Tablet</t>
    </r>
  </si>
  <si>
    <r>
      <rPr>
        <sz val="9"/>
        <rFont val="Arial Narrow"/>
        <family val="2"/>
      </rPr>
      <t>Computador</t>
    </r>
  </si>
  <si>
    <r>
      <rPr>
        <sz val="9"/>
        <rFont val="Arial Narrow"/>
        <family val="2"/>
      </rPr>
      <t>Impressora/fax</t>
    </r>
  </si>
  <si>
    <r>
      <rPr>
        <sz val="9"/>
        <rFont val="Arial Narrow"/>
        <family val="2"/>
      </rPr>
      <t>Câmara de vídeo</t>
    </r>
  </si>
  <si>
    <r>
      <rPr>
        <sz val="9"/>
        <rFont val="Arial Narrow"/>
        <family val="2"/>
      </rPr>
      <t>Espingardas de caça</t>
    </r>
  </si>
  <si>
    <r>
      <rPr>
        <sz val="9"/>
        <rFont val="Arial Narrow"/>
        <family val="2"/>
      </rPr>
      <t>Guitarra</t>
    </r>
  </si>
  <si>
    <r>
      <rPr>
        <sz val="9"/>
        <rFont val="Arial Narrow"/>
        <family val="2"/>
      </rPr>
      <t>Piano e outros instrumentos musicais</t>
    </r>
  </si>
  <si>
    <r>
      <rPr>
        <sz val="9"/>
        <rFont val="Arial Narrow"/>
        <family val="2"/>
      </rPr>
      <t>Imóvel/casa</t>
    </r>
  </si>
  <si>
    <r>
      <rPr>
        <sz val="9"/>
        <rFont val="Arial Narrow"/>
        <family val="2"/>
      </rPr>
      <t>Terreno não edificado</t>
    </r>
  </si>
  <si>
    <r>
      <rPr>
        <sz val="9"/>
        <rFont val="Arial Narrow"/>
        <family val="2"/>
      </rPr>
      <t xml:space="preserve"> </t>
    </r>
  </si>
  <si>
    <r>
      <rPr>
        <b/>
        <sz val="10"/>
        <rFont val="Arial Narrow"/>
        <family val="2"/>
      </rPr>
      <t>SECÇÃO 13: TRANSFERÊNCIAS</t>
    </r>
  </si>
  <si>
    <r>
      <rPr>
        <b/>
        <sz val="10"/>
        <rFont val="Arial Narrow"/>
        <family val="2"/>
      </rPr>
      <t>PARTE A: TRANSFERÊNCIAS RECEBIDAS PELO AGREGADO FAMILIAR</t>
    </r>
  </si>
  <si>
    <r>
      <rPr>
        <sz val="9"/>
        <rFont val="Arial Narrow"/>
        <family val="2"/>
      </rPr>
      <t>Nos últimos 12 meses, o agregado familiar ou um dos seus membros recebeu dinheiro proveniente de um filho, filha, pai, mãe, irmão, irmã, cônjuge ou outro membro da família não residente no agregado?</t>
    </r>
  </si>
  <si>
    <r>
      <rPr>
        <sz val="9"/>
        <rFont val="Arial Narrow"/>
        <family val="2"/>
      </rPr>
      <t>Nos últimos 12 meses, o agregado familiar ou um dos seus membros recebeu dinheiro proveniente de qualquer outra pessoa não pertencente ao agregado?</t>
    </r>
  </si>
  <si>
    <r>
      <rPr>
        <sz val="9"/>
        <rFont val="Arial Narrow"/>
        <family val="2"/>
      </rPr>
      <t xml:space="preserve">Nos últimos 12 meses, o agregado familiar ou um dos seus membros recebeu dinheiro em numerário por intermédio de um viajante, uma sociedade de transferência (Western Union, MoneyGram, etc.), banca móvel, fax, transportadoras, de um pai ou qualquer outra pessoa não pertencente ao agregado? </t>
    </r>
  </si>
  <si>
    <r>
      <rPr>
        <b/>
        <sz val="9"/>
        <rFont val="Arial Narrow"/>
        <family val="2"/>
      </rPr>
      <t>NÚMERO DA TRANSFERÊNCIA</t>
    </r>
  </si>
  <si>
    <r>
      <rPr>
        <sz val="9"/>
        <rFont val="Arial Narrow"/>
        <family val="2"/>
      </rPr>
      <t>Código ID do beneficiário?</t>
    </r>
  </si>
  <si>
    <r>
      <rPr>
        <sz val="9"/>
        <rFont val="Arial Narrow"/>
        <family val="2"/>
      </rPr>
      <t>Qual é o sexo do remetente?</t>
    </r>
  </si>
  <si>
    <r>
      <rPr>
        <sz val="9"/>
        <rFont val="Arial Narrow"/>
        <family val="2"/>
      </rPr>
      <t>Qual é a idade do remetente?</t>
    </r>
  </si>
  <si>
    <r>
      <rPr>
        <sz val="9"/>
        <rFont val="Arial Narrow"/>
        <family val="2"/>
      </rPr>
      <t>Qual é o nível de instrução do remetente?</t>
    </r>
  </si>
  <si>
    <r>
      <rPr>
        <sz val="9"/>
        <rFont val="Arial Narrow"/>
        <family val="2"/>
      </rPr>
      <t>Qual é o estatuto profissional do remetente?</t>
    </r>
  </si>
  <si>
    <r>
      <rPr>
        <sz val="9"/>
        <rFont val="Arial Narrow"/>
        <family val="2"/>
      </rPr>
      <t>O remetente alguma vez residiu neste agregado familiar?</t>
    </r>
  </si>
  <si>
    <r>
      <rPr>
        <sz val="9"/>
        <rFont val="Arial Narrow"/>
        <family val="2"/>
      </rPr>
      <t>Há quantos anos (em anos completados) partiu do agregado familiar? (Por exemplo, inscrever 0 para menos de um ano)</t>
    </r>
  </si>
  <si>
    <r>
      <rPr>
        <sz val="9"/>
        <rFont val="Arial Narrow"/>
        <family val="2"/>
      </rPr>
      <t>Qual é o principal motivo da transferência?</t>
    </r>
  </si>
  <si>
    <r>
      <rPr>
        <sz val="9"/>
        <rFont val="Arial Narrow"/>
        <family val="2"/>
      </rPr>
      <t>Qual é o principal método de transferência?</t>
    </r>
  </si>
  <si>
    <r>
      <rPr>
        <sz val="9"/>
        <rFont val="Arial Narrow"/>
        <family val="2"/>
      </rPr>
      <t>1 Escolaridade, educação</t>
    </r>
  </si>
  <si>
    <r>
      <rPr>
        <sz val="9"/>
        <rFont val="Arial Narrow"/>
        <family val="2"/>
      </rPr>
      <t>2 Saúde, doença</t>
    </r>
  </si>
  <si>
    <r>
      <rPr>
        <sz val="9"/>
        <rFont val="Arial Narrow"/>
        <family val="2"/>
      </rPr>
      <t>1 Nenhum</t>
    </r>
  </si>
  <si>
    <r>
      <rPr>
        <sz val="9"/>
        <rFont val="Arial Narrow"/>
        <family val="2"/>
      </rPr>
      <t>3 Apoio regular</t>
    </r>
  </si>
  <si>
    <r>
      <rPr>
        <sz val="9"/>
        <rFont val="Arial Narrow"/>
        <family val="2"/>
      </rPr>
      <t>2  Primário</t>
    </r>
  </si>
  <si>
    <r>
      <rPr>
        <sz val="9"/>
        <rFont val="Arial Narrow"/>
        <family val="2"/>
      </rPr>
      <t>5 Burquina Faso</t>
    </r>
  </si>
  <si>
    <r>
      <rPr>
        <sz val="9"/>
        <rFont val="Arial Narrow"/>
        <family val="2"/>
      </rPr>
      <t>4 Apoio a trabalhos agrícolas</t>
    </r>
  </si>
  <si>
    <r>
      <rPr>
        <sz val="9"/>
        <rFont val="Arial Narrow"/>
        <family val="2"/>
      </rPr>
      <t>3 Secundário 1</t>
    </r>
  </si>
  <si>
    <r>
      <rPr>
        <b/>
        <sz val="9"/>
        <rFont val="Arial Narrow"/>
        <family val="2"/>
      </rPr>
      <t>CÓDIGO DA UNIDADE DE TEMPO</t>
    </r>
  </si>
  <si>
    <r>
      <rPr>
        <sz val="9"/>
        <rFont val="Arial Narrow"/>
        <family val="2"/>
      </rPr>
      <t>1 Cônjuge</t>
    </r>
  </si>
  <si>
    <r>
      <rPr>
        <sz val="9"/>
        <rFont val="Arial Narrow"/>
        <family val="2"/>
      </rPr>
      <t>1 Masculino</t>
    </r>
  </si>
  <si>
    <r>
      <rPr>
        <sz val="9"/>
        <rFont val="Arial Narrow"/>
        <family val="2"/>
      </rPr>
      <t>4 Secundário 2</t>
    </r>
  </si>
  <si>
    <r>
      <rPr>
        <sz val="9"/>
        <rFont val="Arial Narrow"/>
        <family val="2"/>
      </rPr>
      <t xml:space="preserve">1 Sim </t>
    </r>
  </si>
  <si>
    <r>
      <rPr>
        <sz val="9"/>
        <rFont val="Arial Narrow"/>
        <family val="2"/>
      </rPr>
      <t>2  Filho</t>
    </r>
  </si>
  <si>
    <r>
      <rPr>
        <sz val="9"/>
        <rFont val="Arial Narrow"/>
        <family val="2"/>
      </rPr>
      <t>2 Feminino</t>
    </r>
  </si>
  <si>
    <r>
      <rPr>
        <sz val="9"/>
        <rFont val="Arial Narrow"/>
        <family val="2"/>
      </rPr>
      <t>5 Superior</t>
    </r>
  </si>
  <si>
    <r>
      <rPr>
        <sz val="9"/>
        <rFont val="Arial Narrow"/>
        <family val="2"/>
      </rPr>
      <t>8. Mali</t>
    </r>
  </si>
  <si>
    <r>
      <rPr>
        <sz val="9"/>
        <rFont val="Arial Narrow"/>
        <family val="2"/>
      </rPr>
      <t>3 Pai, Mãe</t>
    </r>
  </si>
  <si>
    <r>
      <rPr>
        <sz val="9"/>
        <rFont val="Arial Narrow"/>
        <family val="2"/>
      </rPr>
      <t>6 Não sabe</t>
    </r>
  </si>
  <si>
    <r>
      <rPr>
        <sz val="9"/>
        <rFont val="Arial Narrow"/>
        <family val="2"/>
      </rPr>
      <t>9. Níger</t>
    </r>
  </si>
  <si>
    <r>
      <rPr>
        <sz val="9"/>
        <rFont val="Arial Narrow"/>
        <family val="2"/>
      </rPr>
      <t>3 Semestre</t>
    </r>
  </si>
  <si>
    <r>
      <rPr>
        <sz val="9"/>
        <rFont val="Arial Narrow"/>
        <family val="2"/>
      </rPr>
      <t>4 Irmão, irmã</t>
    </r>
  </si>
  <si>
    <r>
      <rPr>
        <sz val="9"/>
        <rFont val="Arial Narrow"/>
        <family val="2"/>
      </rPr>
      <t>10. Senegal</t>
    </r>
  </si>
  <si>
    <r>
      <rPr>
        <sz val="9"/>
        <rFont val="Arial Narrow"/>
        <family val="2"/>
      </rPr>
      <t>4 Ano</t>
    </r>
  </si>
  <si>
    <r>
      <rPr>
        <sz val="9"/>
        <rFont val="Arial Narrow"/>
        <family val="2"/>
      </rPr>
      <t>11. Togo</t>
    </r>
  </si>
  <si>
    <r>
      <rPr>
        <sz val="9"/>
        <rFont val="Arial Narrow"/>
        <family val="2"/>
      </rPr>
      <t>7 Compra de terreno</t>
    </r>
  </si>
  <si>
    <r>
      <rPr>
        <sz val="9"/>
        <rFont val="Arial Narrow"/>
        <family val="2"/>
      </rPr>
      <t>5 Irregular</t>
    </r>
  </si>
  <si>
    <r>
      <rPr>
        <sz val="9"/>
        <rFont val="Arial Narrow"/>
        <family val="2"/>
      </rPr>
      <t>6 Nenhum laço</t>
    </r>
  </si>
  <si>
    <r>
      <rPr>
        <sz val="9"/>
        <rFont val="Arial Narrow"/>
        <family val="2"/>
      </rPr>
      <t>12. Outro em África</t>
    </r>
  </si>
  <si>
    <r>
      <rPr>
        <sz val="9"/>
        <rFont val="Arial Narrow"/>
        <family val="2"/>
      </rPr>
      <t>8 Construção de uma casa</t>
    </r>
  </si>
  <si>
    <r>
      <rPr>
        <b/>
        <sz val="9"/>
        <rFont val="Arial Narrow"/>
        <family val="2"/>
      </rPr>
      <t>UNIDADE DE TEMPO</t>
    </r>
  </si>
  <si>
    <r>
      <rPr>
        <sz val="9"/>
        <rFont val="Arial Narrow"/>
        <family val="2"/>
      </rPr>
      <t>9 Outro (especificar)</t>
    </r>
  </si>
  <si>
    <r>
      <rPr>
        <b/>
        <sz val="9"/>
        <rFont val="Arial"/>
        <family val="2"/>
      </rPr>
      <t>MONTANTE</t>
    </r>
  </si>
  <si>
    <r>
      <rPr>
        <sz val="9"/>
        <rFont val="Arial Narrow"/>
        <family val="2"/>
      </rPr>
      <t>14. Outro</t>
    </r>
  </si>
  <si>
    <r>
      <rPr>
        <b/>
        <sz val="9"/>
        <rFont val="Arial Narrow"/>
        <family val="2"/>
      </rPr>
      <t>CÓDIGO ID:</t>
    </r>
  </si>
  <si>
    <r>
      <rPr>
        <b/>
        <sz val="9"/>
        <rFont val="Arial Narrow"/>
        <family val="2"/>
      </rPr>
      <t>CÓDIGO ID:</t>
    </r>
  </si>
  <si>
    <r>
      <rPr>
        <b/>
        <sz val="9"/>
        <rFont val="Arial Narrow"/>
        <family val="2"/>
      </rPr>
      <t>CÓDIGO</t>
    </r>
  </si>
  <si>
    <r>
      <rPr>
        <b/>
        <sz val="9"/>
        <rFont val="Arial Narrow"/>
        <family val="2"/>
      </rPr>
      <t>CÓDIGO</t>
    </r>
  </si>
  <si>
    <r>
      <rPr>
        <b/>
        <sz val="9"/>
        <rFont val="Arial Narrow"/>
        <family val="2"/>
      </rPr>
      <t>ANOS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</si>
  <si>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</si>
  <si>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</si>
  <si>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</si>
  <si>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ANOS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</si>
  <si>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</si>
  <si>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</si>
  <si>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</si>
  <si>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FRANCOS CFA</t>
    </r>
  </si>
  <si>
    <r>
      <rPr>
        <b/>
        <sz val="9"/>
        <rFont val="Arial Narrow"/>
        <family val="2"/>
      </rPr>
      <t>CÓDIGO</t>
    </r>
  </si>
  <si>
    <r>
      <rPr>
        <b/>
        <sz val="12"/>
        <rFont val="Arial Narrow"/>
        <family val="2"/>
      </rPr>
      <t>01</t>
    </r>
  </si>
  <si>
    <r>
      <rPr>
        <b/>
        <sz val="12"/>
        <rFont val="Arial Narrow"/>
        <family val="2"/>
      </rPr>
      <t>02</t>
    </r>
  </si>
  <si>
    <r>
      <rPr>
        <b/>
        <sz val="10"/>
        <rFont val="Arial Narrow"/>
        <family val="2"/>
      </rPr>
      <t>SECÇÃO 13: TRANSFERÊNCIAS</t>
    </r>
  </si>
  <si>
    <r>
      <rPr>
        <b/>
        <sz val="10"/>
        <rFont val="Arial Narrow"/>
        <family val="2"/>
      </rPr>
      <t>PARTE B: TRANSFERÊNCIAS EMITIDAS PELO AGREGADO FAMILIAR</t>
    </r>
  </si>
  <si>
    <r>
      <rPr>
        <sz val="9"/>
        <rFont val="Arial Narrow"/>
        <family val="2"/>
      </rPr>
      <t>Nos últimos 12 meses, o agregado familiar ou um dos seus membros enviou dinheiro a um filho, filha, pai, mãe, irmão, irmã, cônjuge ou outro membro da família não residente no agregado?</t>
    </r>
  </si>
  <si>
    <r>
      <rPr>
        <sz val="9"/>
        <rFont val="Arial Narrow"/>
        <family val="2"/>
      </rPr>
      <t>Nos últimos 12 meses, o agregado familiar ou um dos seus membros enviou dinheiro a qualquer outra pessoa não pertencente ao agregado?</t>
    </r>
  </si>
  <si>
    <r>
      <rPr>
        <sz val="9"/>
        <rFont val="Arial Narrow"/>
        <family val="2"/>
      </rPr>
      <t xml:space="preserve">Nos últimos 12 meses, o agregado familiar ou um dos seus membros enviou dinheiro em numerário por intermédio de um viajante, uma sociedade de transferência (Western Union, MoneyGram, etc.), banca móvel, fax, transportadoras, a um pai ou qualquer outra pessoa não pertencente ao agregado? </t>
    </r>
  </si>
  <si>
    <r>
      <rPr>
        <b/>
        <sz val="9"/>
        <rFont val="Arial Narrow"/>
        <family val="2"/>
      </rPr>
      <t>NÚMERO DA TRANSFERÊNCIA</t>
    </r>
  </si>
  <si>
    <r>
      <rPr>
        <sz val="9"/>
        <rFont val="Arial Narrow"/>
        <family val="2"/>
      </rPr>
      <t xml:space="preserve"> Inscreva o código ID do respondente.</t>
    </r>
  </si>
  <si>
    <r>
      <rPr>
        <sz val="9"/>
        <rFont val="Arial Narrow"/>
        <family val="2"/>
      </rPr>
      <t>Código ID do remetente?</t>
    </r>
  </si>
  <si>
    <r>
      <rPr>
        <sz val="9"/>
        <rFont val="Arial Narrow"/>
        <family val="2"/>
      </rPr>
      <t>Qual é o sexo do beneficiário?</t>
    </r>
  </si>
  <si>
    <r>
      <rPr>
        <sz val="9"/>
        <rFont val="Arial Narrow"/>
        <family val="2"/>
      </rPr>
      <t>Qual é a idade do beneficiário?</t>
    </r>
  </si>
  <si>
    <r>
      <rPr>
        <sz val="9"/>
        <rFont val="Arial Narrow"/>
        <family val="2"/>
      </rPr>
      <t>Qual é o nível de instrução do beneficiário?</t>
    </r>
  </si>
  <si>
    <r>
      <rPr>
        <sz val="9"/>
        <rFont val="Arial Narrow"/>
        <family val="2"/>
      </rPr>
      <t>Qual é o estatuto profissional do beneficiário?</t>
    </r>
  </si>
  <si>
    <r>
      <rPr>
        <sz val="9"/>
        <rFont val="Arial Narrow"/>
        <family val="2"/>
      </rPr>
      <t>O beneficiário alguma vez residiu neste agregado familiar?</t>
    </r>
  </si>
  <si>
    <r>
      <rPr>
        <sz val="9"/>
        <rFont val="Arial Narrow"/>
        <family val="2"/>
      </rPr>
      <t>Há quantos anos (em anos completados) partiu do agregado familiar? (Por exemplo, inscrever 0 para menos de um ano)</t>
    </r>
  </si>
  <si>
    <r>
      <rPr>
        <sz val="9"/>
        <rFont val="Arial Narrow"/>
        <family val="2"/>
      </rPr>
      <t>Qual é o local de residência do beneficiário?</t>
    </r>
  </si>
  <si>
    <r>
      <rPr>
        <sz val="9"/>
        <rFont val="Arial Narrow"/>
        <family val="2"/>
      </rPr>
      <t>Qual é o principal motivo da transferência?</t>
    </r>
  </si>
  <si>
    <r>
      <rPr>
        <sz val="9"/>
        <rFont val="Arial Narrow"/>
        <family val="2"/>
      </rPr>
      <t>Qual é o principal método de transferência?</t>
    </r>
  </si>
  <si>
    <r>
      <rPr>
        <sz val="9"/>
        <rFont val="Arial Narrow"/>
        <family val="2"/>
      </rPr>
      <t>1 Mesma localidade</t>
    </r>
  </si>
  <si>
    <r>
      <rPr>
        <sz val="9"/>
        <rFont val="Arial Narrow"/>
        <family val="2"/>
      </rPr>
      <t>2 Capital</t>
    </r>
  </si>
  <si>
    <r>
      <rPr>
        <sz val="9"/>
        <rFont val="Arial Narrow"/>
        <family val="2"/>
      </rPr>
      <t>1 Escolaridade, educação</t>
    </r>
  </si>
  <si>
    <r>
      <rPr>
        <i/>
        <sz val="9"/>
        <rFont val="Arial Narrow"/>
        <family val="2"/>
      </rPr>
      <t>Inscrever 98 para Não Sabe</t>
    </r>
  </si>
  <si>
    <r>
      <rPr>
        <sz val="9"/>
        <rFont val="Arial Narrow"/>
        <family val="2"/>
      </rPr>
      <t>3 Noutra localidade no país</t>
    </r>
  </si>
  <si>
    <r>
      <rPr>
        <sz val="9"/>
        <rFont val="Arial Narrow"/>
        <family val="2"/>
      </rPr>
      <t>2 Saúde, doença</t>
    </r>
  </si>
  <si>
    <r>
      <rPr>
        <sz val="9"/>
        <rFont val="Arial Narrow"/>
        <family val="2"/>
      </rPr>
      <t>1 Nenhum</t>
    </r>
  </si>
  <si>
    <r>
      <rPr>
        <sz val="9"/>
        <rFont val="Arial Narrow"/>
        <family val="2"/>
      </rPr>
      <t>4 Benim</t>
    </r>
  </si>
  <si>
    <r>
      <rPr>
        <sz val="9"/>
        <rFont val="Arial Narrow"/>
        <family val="2"/>
      </rPr>
      <t>3 Apoio regular</t>
    </r>
  </si>
  <si>
    <r>
      <rPr>
        <sz val="9"/>
        <rFont val="Arial Narrow"/>
        <family val="2"/>
      </rPr>
      <t>2  Primário</t>
    </r>
  </si>
  <si>
    <r>
      <rPr>
        <sz val="9"/>
        <rFont val="Arial Narrow"/>
        <family val="2"/>
      </rPr>
      <t>5 Burquina Faso</t>
    </r>
  </si>
  <si>
    <r>
      <rPr>
        <sz val="9"/>
        <rFont val="Arial Narrow"/>
        <family val="2"/>
      </rPr>
      <t>4 Apoio a trabalhos agrícolas</t>
    </r>
  </si>
  <si>
    <r>
      <rPr>
        <b/>
        <sz val="9"/>
        <rFont val="Arial Narrow"/>
        <family val="2"/>
      </rPr>
      <t>CÓDIGO DA UNIDADE DE TEMPO</t>
    </r>
  </si>
  <si>
    <r>
      <rPr>
        <sz val="9"/>
        <rFont val="Arial Narrow"/>
        <family val="2"/>
      </rPr>
      <t>3 Secundário 1</t>
    </r>
  </si>
  <si>
    <r>
      <rPr>
        <sz val="9"/>
        <rFont val="Arial Narrow"/>
        <family val="2"/>
      </rPr>
      <t>1 Cônjuge</t>
    </r>
  </si>
  <si>
    <r>
      <rPr>
        <sz val="9"/>
        <rFont val="Arial Narrow"/>
        <family val="2"/>
      </rPr>
      <t>1 Masculino</t>
    </r>
  </si>
  <si>
    <r>
      <rPr>
        <sz val="9"/>
        <rFont val="Arial Narrow"/>
        <family val="2"/>
      </rPr>
      <t>4 Secundário 2</t>
    </r>
  </si>
  <si>
    <r>
      <rPr>
        <sz val="9"/>
        <rFont val="Arial Narrow"/>
        <family val="2"/>
      </rPr>
      <t xml:space="preserve">1 Sim </t>
    </r>
  </si>
  <si>
    <r>
      <rPr>
        <sz val="9"/>
        <rFont val="Arial Narrow"/>
        <family val="2"/>
      </rPr>
      <t>5 Apoio/arranque de uma empresa não-agrícola</t>
    </r>
  </si>
  <si>
    <r>
      <rPr>
        <sz val="9"/>
        <rFont val="Arial Narrow"/>
        <family val="2"/>
      </rPr>
      <t>2  Filho</t>
    </r>
  </si>
  <si>
    <r>
      <rPr>
        <sz val="9"/>
        <rFont val="Arial Narrow"/>
        <family val="2"/>
      </rPr>
      <t>2 Feminino</t>
    </r>
  </si>
  <si>
    <r>
      <rPr>
        <sz val="9"/>
        <rFont val="Arial Narrow"/>
        <family val="2"/>
      </rPr>
      <t>5 Superior</t>
    </r>
  </si>
  <si>
    <r>
      <rPr>
        <sz val="9"/>
        <rFont val="Arial Narrow"/>
        <family val="2"/>
      </rPr>
      <t>3 Semestre</t>
    </r>
  </si>
  <si>
    <r>
      <rPr>
        <sz val="9"/>
        <rFont val="Arial Narrow"/>
        <family val="2"/>
      </rPr>
      <t>3 Pai, Mãe</t>
    </r>
  </si>
  <si>
    <r>
      <rPr>
        <sz val="9"/>
        <rFont val="Arial Narrow"/>
        <family val="2"/>
      </rPr>
      <t>6. Não sabe</t>
    </r>
  </si>
  <si>
    <r>
      <rPr>
        <sz val="9"/>
        <rFont val="Arial Narrow"/>
        <family val="2"/>
      </rPr>
      <t>9. Níger</t>
    </r>
  </si>
  <si>
    <r>
      <rPr>
        <sz val="9"/>
        <rFont val="Arial Narrow"/>
        <family val="2"/>
      </rPr>
      <t>4 Ano</t>
    </r>
  </si>
  <si>
    <r>
      <rPr>
        <sz val="9"/>
        <rFont val="Arial Narrow"/>
        <family val="2"/>
      </rPr>
      <t>4 Irmão, irmã</t>
    </r>
  </si>
  <si>
    <r>
      <rPr>
        <sz val="9"/>
        <rFont val="Arial Narrow"/>
        <family val="2"/>
      </rPr>
      <t>10. Senegal</t>
    </r>
  </si>
  <si>
    <r>
      <rPr>
        <sz val="9"/>
        <rFont val="Arial Narrow"/>
        <family val="2"/>
      </rPr>
      <t>5 Irregular</t>
    </r>
  </si>
  <si>
    <r>
      <rPr>
        <sz val="9"/>
        <rFont val="Arial Narrow"/>
        <family val="2"/>
      </rPr>
      <t>5 Outro progenitor</t>
    </r>
  </si>
  <si>
    <r>
      <rPr>
        <sz val="9"/>
        <rFont val="Arial Narrow"/>
        <family val="2"/>
      </rPr>
      <t>11. Togo</t>
    </r>
  </si>
  <si>
    <r>
      <rPr>
        <sz val="9"/>
        <rFont val="Arial Narrow"/>
        <family val="2"/>
      </rPr>
      <t>7 Compra de terreno</t>
    </r>
  </si>
  <si>
    <r>
      <rPr>
        <sz val="9"/>
        <rFont val="Arial Narrow"/>
        <family val="2"/>
      </rPr>
      <t>6 Nenhum laço</t>
    </r>
  </si>
  <si>
    <r>
      <rPr>
        <sz val="9"/>
        <rFont val="Arial Narrow"/>
        <family val="2"/>
      </rPr>
      <t>12. Outro em África</t>
    </r>
  </si>
  <si>
    <r>
      <rPr>
        <sz val="9"/>
        <rFont val="Arial Narrow"/>
        <family val="2"/>
      </rPr>
      <t>8 Construção de uma casa</t>
    </r>
  </si>
  <si>
    <r>
      <rPr>
        <sz val="9"/>
        <rFont val="Arial Narrow"/>
        <family val="2"/>
      </rPr>
      <t>9 Outro (especificar)</t>
    </r>
  </si>
  <si>
    <r>
      <rPr>
        <b/>
        <sz val="9"/>
        <rFont val="Arial"/>
        <family val="2"/>
      </rPr>
      <t>MONTANTE</t>
    </r>
  </si>
  <si>
    <r>
      <rPr>
        <b/>
        <sz val="9"/>
        <rFont val="Arial Narrow"/>
        <family val="2"/>
      </rPr>
      <t>UNIDADE DE TEMPO</t>
    </r>
  </si>
  <si>
    <r>
      <rPr>
        <sz val="9"/>
        <rFont val="Arial"/>
        <family val="2"/>
      </rPr>
      <t>14. Outro</t>
    </r>
  </si>
  <si>
    <r>
      <rPr>
        <sz val="9"/>
        <rFont val="Arial Narrow"/>
        <family val="2"/>
      </rPr>
      <t>7 Outro</t>
    </r>
  </si>
  <si>
    <r>
      <rPr>
        <b/>
        <sz val="9"/>
        <rFont val="Arial Narrow"/>
        <family val="2"/>
      </rPr>
      <t>CÓDIGO ID:</t>
    </r>
  </si>
  <si>
    <r>
      <rPr>
        <b/>
        <sz val="9"/>
        <rFont val="Arial Narrow"/>
        <family val="2"/>
      </rPr>
      <t>CÓDIGO ID:</t>
    </r>
  </si>
  <si>
    <r>
      <rPr>
        <b/>
        <sz val="9"/>
        <rFont val="Arial Narrow"/>
        <family val="2"/>
      </rPr>
      <t>CÓDIGO</t>
    </r>
  </si>
  <si>
    <r>
      <rPr>
        <b/>
        <sz val="9"/>
        <rFont val="Arial Narrow"/>
        <family val="2"/>
      </rPr>
      <t>CÓDIGO</t>
    </r>
  </si>
  <si>
    <r>
      <rPr>
        <b/>
        <sz val="9"/>
        <rFont val="Arial Narrow"/>
        <family val="2"/>
      </rPr>
      <t>ANOS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</si>
  <si>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</si>
  <si>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</si>
  <si>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</si>
  <si>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ANOS</t>
    </r>
  </si>
  <si>
    <r>
      <rPr>
        <b/>
        <sz val="9"/>
        <rFont val="Arial Narrow"/>
        <family val="2"/>
      </rPr>
      <t>CÓDIGO</t>
    </r>
  </si>
  <si>
    <r>
      <rPr>
        <b/>
        <sz val="9"/>
        <rFont val="Arial Narrow"/>
        <family val="2"/>
      </rPr>
      <t>CÓDIGO</t>
    </r>
  </si>
  <si>
    <r>
      <rPr>
        <b/>
        <sz val="9"/>
        <rFont val="Arial Narrow"/>
        <family val="2"/>
      </rPr>
      <t>CÓDIGO</t>
    </r>
  </si>
  <si>
    <r>
      <rPr>
        <b/>
        <sz val="9"/>
        <rFont val="Arial Narrow"/>
        <family val="2"/>
      </rPr>
      <t>FRANCOS CFA</t>
    </r>
  </si>
  <si>
    <r>
      <rPr>
        <b/>
        <sz val="9"/>
        <rFont val="Arial Narrow"/>
        <family val="2"/>
      </rPr>
      <t>CÓDIGO</t>
    </r>
  </si>
  <si>
    <r>
      <rPr>
        <b/>
        <sz val="12"/>
        <rFont val="Arial Narrow"/>
        <family val="2"/>
      </rPr>
      <t>01</t>
    </r>
  </si>
  <si>
    <r>
      <rPr>
        <b/>
        <sz val="12"/>
        <rFont val="Arial Narrow"/>
        <family val="2"/>
      </rPr>
      <t>02</t>
    </r>
  </si>
  <si>
    <r>
      <rPr>
        <b/>
        <sz val="10"/>
        <rFont val="Arial Narrow"/>
        <family val="2"/>
      </rPr>
      <t>SECÇÃO 14: IMPACTOS E ESTRATÉGIAS DE SOBREVIVÊNCIA</t>
    </r>
  </si>
  <si>
    <r>
      <rPr>
        <b/>
        <sz val="9"/>
        <color rgb="FF000000"/>
        <rFont val="Arial Narrow"/>
        <family val="2"/>
      </rPr>
      <t xml:space="preserve">As perguntas (14.04) e </t>
    </r>
    <r>
      <rPr>
        <b/>
        <sz val="9"/>
        <color rgb="FF000000"/>
        <rFont val="Arial Narrow"/>
        <family val="2"/>
      </rPr>
      <t xml:space="preserve">(14.05) </t>
    </r>
    <r>
      <rPr>
        <b/>
        <sz val="9"/>
        <color rgb="FF000000"/>
        <rFont val="Arial Narrow"/>
        <family val="2"/>
      </rPr>
      <t xml:space="preserve"> (abaixo) são apenas respondidas relativamente aos 3 impactos mais importantes enumerados na pergunta</t>
    </r>
  </si>
  <si>
    <r>
      <rPr>
        <sz val="10"/>
        <rFont val="Arial Narrow"/>
        <family val="2"/>
      </rPr>
      <t>Código ID do respondente principal da secção:</t>
    </r>
  </si>
  <si>
    <r>
      <rPr>
        <b/>
        <sz val="9"/>
        <color rgb="FF000000"/>
        <rFont val="Arial Narrow"/>
        <family val="2"/>
      </rPr>
      <t xml:space="preserve"> (14.03). As restantes linhas são deixadas em branco</t>
    </r>
  </si>
  <si>
    <r>
      <rPr>
        <b/>
        <sz val="9"/>
        <rFont val="Arial Narrow"/>
        <family val="2"/>
      </rPr>
      <t>Códigos para (14.05)</t>
    </r>
  </si>
  <si>
    <r>
      <rPr>
        <sz val="9"/>
        <rFont val="Arial Narrow"/>
        <family val="2"/>
      </rPr>
      <t>Nos</t>
    </r>
    <r>
      <rPr>
        <b/>
        <sz val="9"/>
        <rFont val="Arial Narrow"/>
        <family val="2"/>
      </rPr>
      <t xml:space="preserve"> últimos 3 anos</t>
    </r>
    <r>
      <rPr>
        <sz val="9"/>
        <rFont val="Arial Narrow"/>
        <family val="2"/>
      </rPr>
      <t xml:space="preserve">, o agregado familiar foi negativamente afetado pelo problema seguinte?
</t>
    </r>
  </si>
  <si>
    <r>
      <rPr>
        <sz val="9"/>
        <rFont val="Arial Narrow"/>
        <family val="2"/>
      </rPr>
      <t xml:space="preserve">Determinar quais são os três problemas mais importantes - </t>
    </r>
    <r>
      <rPr>
        <b/>
        <sz val="9"/>
        <rFont val="Arial Narrow"/>
        <family val="2"/>
      </rPr>
      <t xml:space="preserve">O mais grave (1), O segundo (2), O menos grave dos três (3).
</t>
    </r>
  </si>
  <si>
    <r>
      <rPr>
        <sz val="9"/>
        <rFont val="Arial Narrow"/>
        <family val="2"/>
      </rPr>
      <t>1. Utilização das poupanças</t>
    </r>
  </si>
  <si>
    <r>
      <rPr>
        <sz val="9"/>
        <rFont val="Arial Narrow"/>
        <family val="2"/>
      </rPr>
      <t>3. Ajuda do governo/Estado</t>
    </r>
  </si>
  <si>
    <r>
      <rPr>
        <b/>
        <sz val="9"/>
        <rFont val="Arial Narrow"/>
        <family val="2"/>
      </rPr>
      <t>Código</t>
    </r>
  </si>
  <si>
    <r>
      <rPr>
        <sz val="9"/>
        <rFont val="Arial Narrow"/>
        <family val="2"/>
      </rPr>
      <t xml:space="preserve">4. Ajuda de organizações religiosas ou de ONG </t>
    </r>
  </si>
  <si>
    <r>
      <rPr>
        <sz val="9"/>
        <rFont val="Arial Narrow"/>
        <family val="2"/>
      </rPr>
      <t>5. Casar os filhos</t>
    </r>
  </si>
  <si>
    <r>
      <rPr>
        <sz val="9"/>
        <rFont val="Arial Narrow"/>
        <family val="2"/>
      </rPr>
      <t xml:space="preserve">8. Os membros do agregado com ocupação ativa arranjaram empregos suplementares </t>
    </r>
  </si>
  <si>
    <r>
      <rPr>
        <sz val="8"/>
        <color rgb="FF000000"/>
        <rFont val="Arial Narrow"/>
        <family val="2"/>
      </rPr>
      <t>1 Sim</t>
    </r>
  </si>
  <si>
    <r>
      <rPr>
        <b/>
        <sz val="9"/>
        <rFont val="Arial Narrow"/>
        <family val="2"/>
      </rPr>
      <t>Rendimentos</t>
    </r>
  </si>
  <si>
    <r>
      <rPr>
        <b/>
        <sz val="9"/>
        <rFont val="Arial Narrow"/>
        <family val="2"/>
      </rPr>
      <t>Haveres</t>
    </r>
  </si>
  <si>
    <r>
      <rPr>
        <b/>
        <sz val="9"/>
        <rFont val="Arial Narrow"/>
        <family val="2"/>
      </rPr>
      <t>Produção agrícola</t>
    </r>
  </si>
  <si>
    <r>
      <rPr>
        <b/>
        <sz val="9"/>
        <rFont val="Arial Narrow"/>
        <family val="2"/>
      </rPr>
      <t>Efetivos pecuários</t>
    </r>
  </si>
  <si>
    <r>
      <rPr>
        <b/>
        <sz val="9"/>
        <rFont val="Arial Narrow"/>
        <family val="2"/>
      </rPr>
      <t>Existências de produtos alimentares</t>
    </r>
  </si>
  <si>
    <r>
      <rPr>
        <b/>
        <sz val="9"/>
        <rFont val="Arial Narrow"/>
        <family val="2"/>
      </rPr>
      <t>Compra de produtos alimentares</t>
    </r>
  </si>
  <si>
    <r>
      <rPr>
        <sz val="9"/>
        <rFont val="Arial Narrow"/>
        <family val="2"/>
      </rPr>
      <t>9. Os membros adultos (com pelo menos 15 anos) inativos ou desempregados arranjaram empregos</t>
    </r>
  </si>
  <si>
    <r>
      <rPr>
        <sz val="8"/>
        <color rgb="FF000000"/>
        <rFont val="Arial Narrow"/>
        <family val="2"/>
      </rPr>
      <t xml:space="preserve">2 Não ► </t>
    </r>
  </si>
  <si>
    <r>
      <rPr>
        <b/>
        <sz val="8"/>
        <color rgb="FF000000"/>
        <rFont val="Arial Narrow"/>
        <family val="2"/>
      </rPr>
      <t>Impacto seguinte</t>
    </r>
  </si>
  <si>
    <r>
      <rPr>
        <b/>
        <sz val="9"/>
        <rFont val="Arial Narrow"/>
        <family val="2"/>
      </rPr>
      <t xml:space="preserve">1.ª </t>
    </r>
  </si>
  <si>
    <r>
      <rPr>
        <b/>
        <sz val="9"/>
        <rFont val="Arial Narrow"/>
        <family val="2"/>
      </rPr>
      <t xml:space="preserve">2.ª </t>
    </r>
  </si>
  <si>
    <r>
      <rPr>
        <b/>
        <sz val="9"/>
        <rFont val="Arial Narrow"/>
        <family val="2"/>
      </rPr>
      <t>3.ª</t>
    </r>
  </si>
  <si>
    <r>
      <rPr>
        <sz val="9"/>
        <rFont val="Arial Narrow"/>
        <family val="2"/>
      </rPr>
      <t>10. As crianças de menos de 15 anos foram obrigadas a trabalhar</t>
    </r>
  </si>
  <si>
    <r>
      <rPr>
        <sz val="9"/>
        <rFont val="Arial Narrow"/>
        <family val="2"/>
      </rPr>
      <t>Inundações</t>
    </r>
  </si>
  <si>
    <r>
      <rPr>
        <sz val="9"/>
        <rFont val="Arial Narrow"/>
        <family val="2"/>
      </rPr>
      <t>11. As crianças foram retiradas da escola</t>
    </r>
  </si>
  <si>
    <r>
      <rPr>
        <sz val="9"/>
        <rFont val="Arial Narrow"/>
        <family val="2"/>
      </rPr>
      <t>Taxas elevadas de doença das culturas</t>
    </r>
  </si>
  <si>
    <r>
      <rPr>
        <sz val="9"/>
        <rFont val="Arial Narrow"/>
        <family val="2"/>
      </rPr>
      <t>12. Migração de membros do agregado familiar</t>
    </r>
  </si>
  <si>
    <r>
      <rPr>
        <sz val="9"/>
        <rFont val="Arial Narrow"/>
        <family val="2"/>
      </rPr>
      <t>Taxas elevadas de doença dos animais</t>
    </r>
  </si>
  <si>
    <r>
      <rPr>
        <sz val="9"/>
        <rFont val="Arial Narrow"/>
        <family val="2"/>
      </rPr>
      <t>13. Redução das despesas de saúde/educação</t>
    </r>
  </si>
  <si>
    <r>
      <rPr>
        <sz val="9"/>
        <rFont val="Arial Narrow"/>
        <family val="2"/>
      </rPr>
      <t>Diminuição importante dos preços dos produtos agrícolas</t>
    </r>
  </si>
  <si>
    <r>
      <rPr>
        <sz val="9"/>
        <rFont val="Arial Narrow"/>
        <family val="2"/>
      </rPr>
      <t>14. Obtenção de um crédito</t>
    </r>
  </si>
  <si>
    <r>
      <rPr>
        <sz val="9"/>
        <rFont val="Arial Narrow"/>
        <family val="2"/>
      </rPr>
      <t>Preços elevados dos insumos agrícolas</t>
    </r>
  </si>
  <si>
    <r>
      <rPr>
        <sz val="9"/>
        <rFont val="Arial Narrow"/>
        <family val="2"/>
      </rPr>
      <t>15. Venda de ativos agrícolas</t>
    </r>
  </si>
  <si>
    <r>
      <rPr>
        <sz val="9"/>
        <rFont val="Arial Narrow"/>
        <family val="2"/>
      </rPr>
      <t>Preços elevados dos produtos alimentares</t>
    </r>
  </si>
  <si>
    <r>
      <rPr>
        <sz val="9"/>
        <rFont val="Arial Narrow"/>
        <family val="2"/>
      </rPr>
      <t>16. Venda de bens duradouros do agregado familiar</t>
    </r>
  </si>
  <si>
    <r>
      <rPr>
        <sz val="9"/>
        <rFont val="Arial Narrow"/>
        <family val="2"/>
      </rPr>
      <t>Fim das transferências regulares provenientes de outros agregados familiares</t>
    </r>
  </si>
  <si>
    <r>
      <rPr>
        <sz val="9"/>
        <rFont val="Arial Narrow"/>
        <family val="2"/>
      </rPr>
      <t>17. Venda de terreno/imóveis/casas</t>
    </r>
  </si>
  <si>
    <r>
      <rPr>
        <sz val="9"/>
        <rFont val="Arial Narrow"/>
        <family val="2"/>
      </rPr>
      <t>Perda importante de receitas não agrícolas do agregado familiar (por motivos diferentes de acidente ou doença)</t>
    </r>
  </si>
  <si>
    <r>
      <rPr>
        <sz val="9"/>
        <rFont val="Arial Narrow"/>
        <family val="2"/>
      </rPr>
      <t>18. Venda das existências de provisões</t>
    </r>
  </si>
  <si>
    <r>
      <rPr>
        <sz val="9"/>
        <rFont val="Arial Narrow"/>
        <family val="2"/>
      </rPr>
      <t>Falência de uma empresa não agrícola do agregado familiar</t>
    </r>
  </si>
  <si>
    <r>
      <rPr>
        <sz val="9"/>
        <rFont val="Arial Narrow"/>
        <family val="2"/>
      </rPr>
      <t>19. Prática mais importante de atividades de pesca</t>
    </r>
  </si>
  <si>
    <r>
      <rPr>
        <sz val="9"/>
        <rFont val="Arial Narrow"/>
        <family val="2"/>
      </rPr>
      <t>Perda importante de receitas salariais (por motivos diferentes de acidente ou doença)</t>
    </r>
  </si>
  <si>
    <r>
      <rPr>
        <sz val="9"/>
        <rFont val="Arial Narrow"/>
        <family val="2"/>
      </rPr>
      <t>20.Venda de gado</t>
    </r>
  </si>
  <si>
    <r>
      <rPr>
        <sz val="9"/>
        <rFont val="Arial Narrow"/>
        <family val="2"/>
      </rPr>
      <t xml:space="preserve">Perda de emprego assalariado de um membro </t>
    </r>
  </si>
  <si>
    <r>
      <rPr>
        <sz val="9"/>
        <rFont val="Arial Narrow"/>
        <family val="2"/>
      </rPr>
      <t>Divórcio, separação</t>
    </r>
  </si>
  <si>
    <r>
      <rPr>
        <sz val="9"/>
        <rFont val="Arial Narrow"/>
        <family val="2"/>
      </rPr>
      <t>Conflito armado/violência/insegurança</t>
    </r>
  </si>
  <si>
    <r>
      <rPr>
        <sz val="9"/>
        <rFont val="Arial Narrow"/>
        <family val="2"/>
      </rPr>
      <t>25. Nenhuma estratégia</t>
    </r>
  </si>
  <si>
    <r>
      <rPr>
        <sz val="9"/>
        <rFont val="Arial Narrow"/>
        <family val="2"/>
      </rPr>
      <t>Pragas de gafanhotos ou outras pragas das colheitas</t>
    </r>
  </si>
  <si>
    <r>
      <rPr>
        <sz val="9"/>
        <rFont val="Arial Narrow"/>
        <family val="2"/>
      </rPr>
      <t>Deslizamento de terras</t>
    </r>
  </si>
  <si>
    <r>
      <rPr>
        <sz val="9"/>
        <rFont val="Arial Narrow"/>
        <family val="2"/>
      </rPr>
      <t>Outro (especificar)</t>
    </r>
  </si>
  <si>
    <r>
      <rPr>
        <b/>
        <sz val="9"/>
        <rFont val="Arial Narrow"/>
        <family val="2"/>
      </rPr>
      <t xml:space="preserve">(15.00)  Inscreva o código ID do respondente principal da secção:    </t>
    </r>
  </si>
  <si>
    <r>
      <rPr>
        <b/>
        <sz val="9"/>
        <rFont val="Arial Narrow"/>
        <family val="2"/>
      </rPr>
      <t>CÓDIGO DO PROGRAMA</t>
    </r>
  </si>
  <si>
    <r>
      <rPr>
        <sz val="9"/>
        <rFont val="Arial Narrow"/>
        <family val="2"/>
      </rPr>
      <t>Quais são os números de ordem dos membros do agregado familiar que beneficiaram deste auxílio?</t>
    </r>
  </si>
  <si>
    <r>
      <rPr>
        <b/>
        <sz val="9"/>
        <rFont val="Arial Narrow"/>
        <family val="2"/>
      </rPr>
      <t>As bolsas de estudo, as pensões (reforma, invalidez) e os subsídios a adubos agrícolas não são tidos em conta nos programas abaixo</t>
    </r>
  </si>
  <si>
    <r>
      <rPr>
        <sz val="9"/>
        <rFont val="Arial Narrow"/>
        <family val="2"/>
      </rPr>
      <t xml:space="preserve">1 Sim </t>
    </r>
  </si>
  <si>
    <r>
      <rPr>
        <sz val="9"/>
        <rFont val="Arial Narrow"/>
        <family val="2"/>
      </rPr>
      <t xml:space="preserve">2  Indivíduo </t>
    </r>
  </si>
  <si>
    <r>
      <rPr>
        <sz val="9"/>
        <rFont val="Arial Narrow"/>
        <family val="2"/>
      </rPr>
      <t>Indivíduo 1</t>
    </r>
  </si>
  <si>
    <r>
      <rPr>
        <sz val="9"/>
        <rFont val="Arial Narrow"/>
        <family val="2"/>
      </rPr>
      <t>Indivíduo 2</t>
    </r>
  </si>
  <si>
    <r>
      <rPr>
        <sz val="9"/>
        <rFont val="Arial Narrow"/>
        <family val="2"/>
      </rPr>
      <t>Indivíduo 3</t>
    </r>
  </si>
  <si>
    <r>
      <rPr>
        <sz val="9"/>
        <rFont val="Arial Narrow"/>
        <family val="2"/>
      </rPr>
      <t>Indivíduo 4</t>
    </r>
  </si>
  <si>
    <r>
      <rPr>
        <b/>
        <sz val="9"/>
        <rFont val="Arial Narrow"/>
        <family val="2"/>
      </rPr>
      <t>CÓDIGO</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</si>
  <si>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</si>
  <si>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</si>
  <si>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</si>
  <si>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CÓDIGO ID:</t>
    </r>
  </si>
  <si>
    <r>
      <rPr>
        <b/>
        <sz val="9"/>
        <rFont val="Arial Narrow"/>
        <family val="2"/>
      </rPr>
      <t>NÚMERO</t>
    </r>
  </si>
  <si>
    <r>
      <rPr>
        <b/>
        <sz val="9"/>
        <rFont val="Arial Narrow"/>
        <family val="2"/>
      </rPr>
      <t>MÊS</t>
    </r>
  </si>
  <si>
    <r>
      <rPr>
        <b/>
        <sz val="9"/>
        <rFont val="Arial Narrow"/>
        <family val="2"/>
      </rPr>
      <t>ANO</t>
    </r>
  </si>
  <si>
    <r>
      <rPr>
        <b/>
        <sz val="9"/>
        <rFont val="Arial Narrow"/>
        <family val="2"/>
      </rPr>
      <t>01</t>
    </r>
  </si>
  <si>
    <r>
      <rPr>
        <sz val="9"/>
        <rFont val="Arial Narrow"/>
        <family val="2"/>
      </rPr>
      <t>Doação de farinhas de cereais (sêmola)</t>
    </r>
  </si>
  <si>
    <r>
      <rPr>
        <sz val="9"/>
        <rFont val="Arial Narrow"/>
        <family val="2"/>
      </rPr>
      <t>Doação de alimentos para alunos na escola</t>
    </r>
  </si>
  <si>
    <r>
      <rPr>
        <sz val="9"/>
        <rFont val="Arial Narrow"/>
        <family val="2"/>
      </rPr>
      <t>Alimentos a troco de trabalho</t>
    </r>
  </si>
  <si>
    <r>
      <rPr>
        <sz val="9"/>
        <rFont val="Arial Narrow"/>
        <family val="2"/>
      </rPr>
      <t>Suplemento alimentar para crianças subnutridas</t>
    </r>
  </si>
  <si>
    <r>
      <rPr>
        <sz val="9"/>
        <rFont val="Arial Narrow"/>
        <family val="2"/>
      </rPr>
      <t>Programa de tratamento de mulheres grávidas</t>
    </r>
  </si>
  <si>
    <r>
      <rPr>
        <sz val="9"/>
        <rFont val="Arial Narrow"/>
        <family val="2"/>
      </rPr>
      <t>Cuidados para crianças com menos de 5 anos</t>
    </r>
  </si>
  <si>
    <r>
      <rPr>
        <sz val="9"/>
        <rFont val="Arial Narrow"/>
        <family val="2"/>
      </rPr>
      <t xml:space="preserve">Doação de mosquiteiro impregnado </t>
    </r>
  </si>
  <si>
    <r>
      <rPr>
        <b/>
        <sz val="10"/>
        <rFont val="Arial"/>
        <family val="2"/>
      </rPr>
      <t>Lista dos campos e parcelas exploradas pelo agregado familiar</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</si>
  <si>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</si>
  <si>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</si>
  <si>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</si>
  <si>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</si>
  <si>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</si>
  <si>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</si>
  <si>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</si>
  <si>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</si>
  <si>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</si>
  <si>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</si>
  <si>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</si>
  <si>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9"/>
        <rFont val="Arial Narrow"/>
        <family val="2"/>
      </rPr>
      <t xml:space="preserve">(16A.00) </t>
    </r>
    <r>
      <rPr>
        <sz val="9"/>
        <rFont val="Arial Narrow"/>
        <family val="2"/>
      </rPr>
      <t xml:space="preserve">Pelo menos um membro do agregado familiar cultivou terras (incluindo culturas perenes) de sua propriedade ou não, durante a campanha de inverno de 2016/17?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</si>
  <si>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</si>
  <si>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</si>
  <si>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</si>
  <si>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</si>
  <si>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</si>
  <si>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</si>
  <si>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</si>
  <si>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</si>
  <si>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</si>
  <si>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</si>
  <si>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b/>
        <sz val="10"/>
        <rFont val="Arial Narrow"/>
        <family val="2"/>
      </rPr>
      <t xml:space="preserve">PARTE A: PARCELAS </t>
    </r>
  </si>
  <si>
    <r>
      <rPr>
        <sz val="9"/>
        <rFont val="Arial Narrow"/>
        <family val="2"/>
      </rPr>
      <t xml:space="preserve">1=Sim 
2=Não ► Secção 17 </t>
    </r>
  </si>
  <si>
    <r>
      <rPr>
        <b/>
        <sz val="9"/>
        <rFont val="Arial Narrow"/>
        <family val="2"/>
      </rPr>
      <t>Número de identificação da parcela</t>
    </r>
  </si>
  <si>
    <r>
      <rPr>
        <b/>
        <sz val="9"/>
        <rFont val="Arial Narrow"/>
        <family val="2"/>
      </rPr>
      <t>(16A.01)</t>
    </r>
  </si>
  <si>
    <r>
      <rPr>
        <b/>
        <sz val="9"/>
        <rFont val="Arial Narrow"/>
        <family val="2"/>
      </rPr>
      <t>(16A.02)</t>
    </r>
  </si>
  <si>
    <r>
      <rPr>
        <b/>
        <sz val="9"/>
        <rFont val="Arial Narrow"/>
        <family val="2"/>
      </rPr>
      <t>(16A.03)</t>
    </r>
  </si>
  <si>
    <r>
      <rPr>
        <b/>
        <sz val="9"/>
        <rFont val="Arial Narrow"/>
        <family val="2"/>
      </rPr>
      <t>(16A.04)</t>
    </r>
  </si>
  <si>
    <r>
      <rPr>
        <b/>
        <sz val="9"/>
        <rFont val="Arial Narrow"/>
        <family val="2"/>
      </rPr>
      <t>(16A.05)</t>
    </r>
  </si>
  <si>
    <r>
      <rPr>
        <b/>
        <sz val="9"/>
        <rFont val="Arial Narrow"/>
        <family val="2"/>
      </rPr>
      <t>(16A.06)</t>
    </r>
  </si>
  <si>
    <r>
      <rPr>
        <b/>
        <sz val="9"/>
        <rFont val="Arial Narrow"/>
        <family val="2"/>
      </rPr>
      <t>(16A.07)</t>
    </r>
  </si>
  <si>
    <r>
      <rPr>
        <b/>
        <sz val="9"/>
        <rFont val="Arial Narrow"/>
        <family val="2"/>
      </rPr>
      <t>(16A.08)</t>
    </r>
  </si>
  <si>
    <r>
      <rPr>
        <b/>
        <sz val="9"/>
        <rFont val="Arial Narrow"/>
        <family val="2"/>
      </rPr>
      <t>(16A.09)</t>
    </r>
  </si>
  <si>
    <r>
      <rPr>
        <b/>
        <sz val="9"/>
        <rFont val="Arial Narrow"/>
        <family val="2"/>
      </rPr>
      <t>(16A.10)</t>
    </r>
  </si>
  <si>
    <r>
      <rPr>
        <b/>
        <sz val="9"/>
        <rFont val="Arial Narrow"/>
        <family val="2"/>
      </rPr>
      <t>(16A.11)</t>
    </r>
  </si>
  <si>
    <r>
      <rPr>
        <b/>
        <sz val="9"/>
        <rFont val="Arial Narrow"/>
        <family val="2"/>
      </rPr>
      <t>(16A.12)</t>
    </r>
  </si>
  <si>
    <r>
      <rPr>
        <b/>
        <sz val="9"/>
        <rFont val="Arial Narrow"/>
        <family val="2"/>
      </rPr>
      <t>(16A.13)</t>
    </r>
  </si>
  <si>
    <r>
      <rPr>
        <b/>
        <sz val="9"/>
        <rFont val="Arial Narrow"/>
        <family val="2"/>
      </rPr>
      <t>(16A.14)</t>
    </r>
  </si>
  <si>
    <r>
      <rPr>
        <b/>
        <sz val="9"/>
        <rFont val="Arial Narrow"/>
        <family val="2"/>
      </rPr>
      <t>(16A.15)</t>
    </r>
  </si>
  <si>
    <r>
      <rPr>
        <b/>
        <sz val="9"/>
        <rFont val="Arial Narrow"/>
        <family val="2"/>
      </rPr>
      <t>(16A.16)</t>
    </r>
  </si>
  <si>
    <r>
      <rPr>
        <b/>
        <sz val="9"/>
        <rFont val="Arial Narrow"/>
        <family val="2"/>
      </rPr>
      <t>(16A.17)</t>
    </r>
  </si>
  <si>
    <r>
      <rPr>
        <b/>
        <sz val="9"/>
        <rFont val="Arial Narrow"/>
        <family val="2"/>
      </rPr>
      <t>(16A.18)</t>
    </r>
  </si>
  <si>
    <r>
      <rPr>
        <b/>
        <sz val="9"/>
        <rFont val="Arial Narrow"/>
        <family val="2"/>
      </rPr>
      <t>(16A.19)</t>
    </r>
  </si>
  <si>
    <r>
      <rPr>
        <b/>
        <sz val="9"/>
        <rFont val="Arial Narrow"/>
        <family val="2"/>
      </rPr>
      <t>(16A.20)</t>
    </r>
  </si>
  <si>
    <r>
      <rPr>
        <b/>
        <sz val="9"/>
        <rFont val="Arial Narrow"/>
        <family val="2"/>
      </rPr>
      <t>(16A.21)</t>
    </r>
  </si>
  <si>
    <r>
      <rPr>
        <b/>
        <sz val="9"/>
        <rFont val="Arial Narrow"/>
        <family val="2"/>
      </rPr>
      <t>(16A.22)</t>
    </r>
  </si>
  <si>
    <r>
      <rPr>
        <b/>
        <sz val="9"/>
        <rFont val="Arial Narrow"/>
        <family val="2"/>
      </rPr>
      <t>(16A.23)</t>
    </r>
  </si>
  <si>
    <r>
      <rPr>
        <b/>
        <sz val="9"/>
        <rFont val="Arial Narrow"/>
        <family val="2"/>
      </rPr>
      <t>(16A.24)</t>
    </r>
  </si>
  <si>
    <r>
      <rPr>
        <b/>
        <sz val="9"/>
        <rFont val="Arial Narrow"/>
        <family val="2"/>
      </rPr>
      <t>(16A.25)</t>
    </r>
  </si>
  <si>
    <r>
      <rPr>
        <b/>
        <sz val="9"/>
        <rFont val="Arial Narrow"/>
        <family val="2"/>
      </rPr>
      <t>(16A.26)</t>
    </r>
  </si>
  <si>
    <r>
      <rPr>
        <b/>
        <sz val="9"/>
        <rFont val="Arial Narrow"/>
        <family val="2"/>
      </rPr>
      <t>(16A.27)</t>
    </r>
  </si>
  <si>
    <r>
      <rPr>
        <b/>
        <sz val="9"/>
        <rFont val="Arial Narrow"/>
        <family val="2"/>
      </rPr>
      <t>(16A.28)</t>
    </r>
  </si>
  <si>
    <r>
      <rPr>
        <b/>
        <sz val="9"/>
        <rFont val="Arial Narrow"/>
        <family val="2"/>
      </rPr>
      <t>(16A.29)</t>
    </r>
  </si>
  <si>
    <r>
      <rPr>
        <b/>
        <sz val="9"/>
        <rFont val="Arial Narrow"/>
        <family val="2"/>
      </rPr>
      <t>(16A.30)</t>
    </r>
  </si>
  <si>
    <r>
      <rPr>
        <b/>
        <sz val="9"/>
        <rFont val="Arial Narrow"/>
        <family val="2"/>
      </rPr>
      <t>(16A.31)</t>
    </r>
  </si>
  <si>
    <r>
      <rPr>
        <b/>
        <sz val="9"/>
        <rFont val="Arial Narrow"/>
        <family val="2"/>
      </rPr>
      <t>(16A.32)</t>
    </r>
  </si>
  <si>
    <r>
      <rPr>
        <b/>
        <sz val="9"/>
        <rFont val="Arial Narrow"/>
        <family val="2"/>
      </rPr>
      <t>(16A.33)</t>
    </r>
  </si>
  <si>
    <r>
      <rPr>
        <b/>
        <sz val="9"/>
        <rFont val="Arial Narrow"/>
        <family val="2"/>
      </rPr>
      <t>(16A.34)</t>
    </r>
  </si>
  <si>
    <r>
      <rPr>
        <b/>
        <sz val="9"/>
        <rFont val="Arial Narrow"/>
        <family val="2"/>
      </rPr>
      <t>(16A.35)</t>
    </r>
  </si>
  <si>
    <r>
      <rPr>
        <b/>
        <sz val="9"/>
        <rFont val="Arial Narrow"/>
        <family val="2"/>
      </rPr>
      <t>(16A.36)</t>
    </r>
  </si>
  <si>
    <r>
      <rPr>
        <b/>
        <sz val="9"/>
        <rFont val="Arial Narrow"/>
        <family val="2"/>
      </rPr>
      <t>(16A.37)</t>
    </r>
  </si>
  <si>
    <r>
      <rPr>
        <b/>
        <sz val="9"/>
        <rFont val="Arial Narrow"/>
        <family val="2"/>
      </rPr>
      <t>(16A.38)</t>
    </r>
  </si>
  <si>
    <r>
      <rPr>
        <b/>
        <sz val="9"/>
        <rFont val="Arial Narrow"/>
        <family val="2"/>
      </rPr>
      <t>(16A.39)</t>
    </r>
  </si>
  <si>
    <r>
      <rPr>
        <b/>
        <sz val="9"/>
        <rFont val="Arial Narrow"/>
        <family val="2"/>
      </rPr>
      <t>(16A.40)</t>
    </r>
  </si>
  <si>
    <r>
      <rPr>
        <b/>
        <sz val="9"/>
        <rFont val="Arial Narrow"/>
        <family val="2"/>
      </rPr>
      <t>(16A.41)</t>
    </r>
  </si>
  <si>
    <r>
      <rPr>
        <b/>
        <sz val="9"/>
        <rFont val="Arial Narrow"/>
        <family val="2"/>
      </rPr>
      <t>(16A.42)</t>
    </r>
  </si>
  <si>
    <r>
      <rPr>
        <b/>
        <sz val="9"/>
        <rFont val="Arial Narrow"/>
        <family val="2"/>
      </rPr>
      <t>(16A.43)</t>
    </r>
  </si>
  <si>
    <r>
      <rPr>
        <b/>
        <sz val="9"/>
        <rFont val="Arial Narrow"/>
        <family val="2"/>
      </rPr>
      <t>(16A.44)</t>
    </r>
  </si>
  <si>
    <r>
      <rPr>
        <b/>
        <sz val="9"/>
        <rFont val="Arial Narrow"/>
        <family val="2"/>
      </rPr>
      <t>(16A.45)</t>
    </r>
  </si>
  <si>
    <r>
      <rPr>
        <b/>
        <sz val="9"/>
        <rFont val="Arial Narrow"/>
        <family val="2"/>
      </rPr>
      <t>(16A.46)</t>
    </r>
  </si>
  <si>
    <r>
      <rPr>
        <b/>
        <sz val="9"/>
        <rFont val="Arial Narrow"/>
        <family val="2"/>
      </rPr>
      <t>(16A.47)</t>
    </r>
  </si>
  <si>
    <r>
      <rPr>
        <b/>
        <sz val="9"/>
        <rFont val="Arial Narrow"/>
        <family val="2"/>
      </rPr>
      <t>(16A.48)</t>
    </r>
  </si>
  <si>
    <r>
      <rPr>
        <b/>
        <sz val="9"/>
        <rFont val="Arial Narrow"/>
        <family val="2"/>
      </rPr>
      <t>ORDEM DE REGISTO</t>
    </r>
  </si>
  <si>
    <r>
      <rPr>
        <sz val="9"/>
        <rFont val="Arial Narrow"/>
        <family val="2"/>
      </rPr>
      <t>Número
 de ordem do campo</t>
    </r>
  </si>
  <si>
    <r>
      <rPr>
        <sz val="9"/>
        <rFont val="Arial Narrow"/>
        <family val="2"/>
      </rPr>
      <t>Qual é número de ordem da pessoa que explora a parcela?</t>
    </r>
    <r>
      <rPr>
        <i/>
        <sz val="8"/>
        <rFont val="Arial Narrow"/>
        <family val="2"/>
      </rPr>
      <t xml:space="preserve"> (Utilize as identificações da secção B das características demográficas do agregado familiar)</t>
    </r>
  </si>
  <si>
    <r>
      <rPr>
        <sz val="9"/>
        <rFont val="Arial Narrow"/>
        <family val="2"/>
      </rPr>
      <t>Quantas culturas existem nesta parcela para a campanha de 2016/17?</t>
    </r>
  </si>
  <si>
    <r>
      <rPr>
        <sz val="9"/>
        <rFont val="Arial Narrow"/>
        <family val="2"/>
      </rPr>
      <t>Qual é número de ordem do proprietário da parcela?</t>
    </r>
    <r>
      <rPr>
        <i/>
        <sz val="8"/>
        <rFont val="Arial Narrow"/>
        <family val="2"/>
      </rPr>
      <t xml:space="preserve"> (Utilize as identificações da secção das características demográficas do agregado familiar)</t>
    </r>
  </si>
  <si>
    <r>
      <rPr>
        <sz val="9"/>
        <rFont val="Arial Narrow"/>
        <family val="2"/>
      </rPr>
      <t xml:space="preserve">Qual é o modo de aquisição desta parcela?
                                                                                                                                                                                                                                                 1=Compra                                
2=Herança
3=Casamento                                                                                                                     4=Doação                                                                                                                                                                                                                                                                                                          5=Outro (especificar)                                                                                                                                                
</t>
    </r>
  </si>
  <si>
    <r>
      <rPr>
        <sz val="9"/>
        <rFont val="Arial Narrow"/>
        <family val="2"/>
      </rPr>
      <t>Quais são os membros do agregado familiar que figuram neste documento legal?</t>
    </r>
  </si>
  <si>
    <r>
      <rPr>
        <sz val="9"/>
        <rFont val="Arial Narrow"/>
        <family val="2"/>
      </rPr>
      <t>Qual é a principal fonte de preocupação?</t>
    </r>
  </si>
  <si>
    <r>
      <rPr>
        <sz val="9"/>
        <rFont val="Arial Narrow"/>
        <family val="2"/>
      </rPr>
      <t>Qual é o tipo de solo desta parcela?</t>
    </r>
  </si>
  <si>
    <r>
      <rPr>
        <sz val="9"/>
        <rFont val="Arial Narrow"/>
        <family val="2"/>
      </rPr>
      <t>Qual é a topografia desta parcela?</t>
    </r>
  </si>
  <si>
    <r>
      <rPr>
        <sz val="9"/>
        <rFont val="Arial Narrow"/>
        <family val="2"/>
      </rPr>
      <t>Como avalia a fertilidade desta parcela?</t>
    </r>
  </si>
  <si>
    <r>
      <rPr>
        <sz val="9"/>
        <rFont val="Arial Narrow"/>
        <family val="2"/>
      </rPr>
      <t>Que quantidade de estrume aplicou na parcela?</t>
    </r>
    <r>
      <rPr>
        <sz val="9"/>
        <rFont val="Arial Narrow"/>
        <family val="2"/>
      </rPr>
      <t xml:space="preserve"> 
Código da unidade
1=Kg
2=Saco grande                                                                                                                                    3=Saco médio                                                                                                                                                   4=Saco pequeno                         
5=Carroça puxada a burro 
6=Carroça puxada a boi
7=Balde                                                             8=Cesto                                                            9=Outro (especificar) </t>
    </r>
  </si>
  <si>
    <r>
      <rPr>
        <sz val="9"/>
        <rFont val="Arial Narrow"/>
        <family val="2"/>
      </rPr>
      <t>Quantas vezes aplicou lixo doméstico nesta parcela durante esta campanha?</t>
    </r>
  </si>
  <si>
    <r>
      <rPr>
        <b/>
        <sz val="10"/>
        <rFont val="Arial Narrow"/>
        <family val="2"/>
      </rPr>
      <t>Adubos inorgânicos/químicos</t>
    </r>
  </si>
  <si>
    <r>
      <rPr>
        <b/>
        <sz val="10"/>
        <rFont val="Arial Narrow"/>
        <family val="2"/>
      </rPr>
      <t xml:space="preserve">Produtos fitossanitários </t>
    </r>
  </si>
  <si>
    <r>
      <rPr>
        <sz val="9"/>
        <rFont val="Arial Narrow"/>
        <family val="2"/>
      </rPr>
      <t>Em relação aos membros do agregado familiar que trabalharam na parcela durante o período de preparação da terra e da sementeira, o número de dias trabalhado por cada pessoa</t>
    </r>
  </si>
  <si>
    <r>
      <rPr>
        <sz val="9"/>
        <rFont val="Arial Narrow"/>
        <family val="2"/>
      </rPr>
      <t>Em relação aos membros do agregado familiar que trabalharam na parcela para a monda ou manutenção do solo, o número de dias trabalhado por cada pessoa</t>
    </r>
  </si>
  <si>
    <r>
      <rPr>
        <sz val="9"/>
        <rFont val="Arial Narrow"/>
        <family val="2"/>
      </rPr>
      <t>Em relação aos membros do agregado familiar que trabalharam na parcela durante as colheitas, o número de dias trabalhado por cada pessoa</t>
    </r>
  </si>
  <si>
    <r>
      <rPr>
        <sz val="9"/>
        <rFont val="Arial Narrow"/>
        <family val="2"/>
      </rPr>
      <t>Em relação à mão de obra não familiar que trabalhou na parcela durante o período das colheitas, indique o número de pessoas de cada categoria, o número total de dias trabalhado por cada categoria e o salário total pago a cada categoria de pessoas</t>
    </r>
  </si>
  <si>
    <r>
      <rPr>
        <sz val="9"/>
        <rFont val="Arial Narrow"/>
        <family val="2"/>
      </rPr>
      <t>Coordenadas GPS da parcela</t>
    </r>
  </si>
  <si>
    <r>
      <rPr>
        <sz val="9"/>
        <rFont val="Arial Narrow"/>
        <family val="2"/>
      </rPr>
      <t>Qual é a área da parcela (em hectares) de acordo com as medidas GPS?                                                                                            ►► (parcela seguinte)</t>
    </r>
  </si>
  <si>
    <r>
      <rPr>
        <sz val="8"/>
        <rFont val="Arial Narrow"/>
        <family val="2"/>
      </rPr>
      <t xml:space="preserve"> Código da Unidade: 1=Quilograma   2=Tonelada   3=Saco    4=Outro</t>
    </r>
  </si>
  <si>
    <r>
      <rPr>
        <sz val="9"/>
        <rFont val="Arial Narrow"/>
        <family val="2"/>
      </rPr>
      <t xml:space="preserve">Que quantidade de pesticidas utilizou?
</t>
    </r>
    <r>
      <rPr>
        <b/>
        <sz val="8"/>
        <rFont val="Arial Narrow"/>
        <family val="2"/>
      </rPr>
      <t xml:space="preserve">Inscrever zero se não tiverem sido utilizados pesticidas                               </t>
    </r>
    <r>
      <rPr>
        <b/>
        <sz val="8"/>
        <rFont val="Arial Narrow"/>
        <family val="2"/>
      </rPr>
      <t xml:space="preserve">Código da Unidade
</t>
    </r>
    <r>
      <rPr>
        <sz val="8"/>
        <rFont val="Arial Narrow"/>
        <family val="2"/>
      </rPr>
      <t xml:space="preserve">1=Grama
2=Kg                                                                                                                                                        3=Litros
4=Saco
</t>
    </r>
  </si>
  <si>
    <r>
      <rPr>
        <sz val="9"/>
        <rFont val="Arial Narrow"/>
        <family val="2"/>
      </rPr>
      <t xml:space="preserve">Que quantidade de herbicidas utilizou?
</t>
    </r>
    <r>
      <rPr>
        <b/>
        <sz val="8"/>
        <rFont val="Arial Narrow"/>
        <family val="2"/>
      </rPr>
      <t xml:space="preserve">Inscrever zero se não tiverem sido utilizados herbicidas                               </t>
    </r>
    <r>
      <rPr>
        <b/>
        <sz val="8"/>
        <rFont val="Arial Narrow"/>
        <family val="2"/>
      </rPr>
      <t xml:space="preserve">Código da Unidade
</t>
    </r>
    <r>
      <rPr>
        <sz val="8"/>
        <rFont val="Arial Narrow"/>
        <family val="2"/>
      </rPr>
      <t xml:space="preserve">1=Grama
2=Kg                                                                                                                                                        3=Litros
4=Saco
</t>
    </r>
  </si>
  <si>
    <r>
      <rPr>
        <sz val="9"/>
        <rFont val="Arial Narrow"/>
        <family val="2"/>
      </rPr>
      <t xml:space="preserve">Que quantidade de outros produtos fitossanitários (raticidas, etc.) utilizou?
</t>
    </r>
    <r>
      <rPr>
        <b/>
        <sz val="8"/>
        <rFont val="Arial Narrow"/>
        <family val="2"/>
      </rPr>
      <t xml:space="preserve">Inscrever zero se não tiverem sido utilizados outros produtos                               </t>
    </r>
    <r>
      <rPr>
        <b/>
        <sz val="8"/>
        <rFont val="Arial Narrow"/>
        <family val="2"/>
      </rPr>
      <t xml:space="preserve">Código da Unidade
</t>
    </r>
    <r>
      <rPr>
        <sz val="8"/>
        <rFont val="Arial Narrow"/>
        <family val="2"/>
      </rPr>
      <t xml:space="preserve">1=Grama
2=Kg                                                                                                                                                        3=Litros
4=Saco
</t>
    </r>
  </si>
  <si>
    <r>
      <rPr>
        <i/>
        <sz val="8"/>
        <rFont val="Arial Narrow"/>
        <family val="2"/>
      </rPr>
      <t>(Utilize as identificações da secção das características demográficas do agregado familiar)</t>
    </r>
  </si>
  <si>
    <r>
      <rPr>
        <sz val="9"/>
        <rFont val="Arial Narrow"/>
        <family val="2"/>
      </rPr>
      <t xml:space="preserve">Que quantidade de ureia utilizou?
</t>
    </r>
    <r>
      <rPr>
        <b/>
        <sz val="8"/>
        <rFont val="Arial Narrow"/>
        <family val="2"/>
      </rPr>
      <t>Inscrever zero se não tiver sido utilizada ureia</t>
    </r>
    <r>
      <rPr>
        <b/>
        <sz val="8"/>
        <rFont val="Arial Narrow"/>
        <family val="2"/>
      </rPr>
      <t xml:space="preserve">
</t>
    </r>
  </si>
  <si>
    <r>
      <rPr>
        <sz val="9"/>
        <rFont val="Arial Narrow"/>
        <family val="2"/>
      </rPr>
      <t xml:space="preserve">Que quantidade de fosfatos utilizou?
</t>
    </r>
    <r>
      <rPr>
        <b/>
        <sz val="8"/>
        <rFont val="Arial Narrow"/>
        <family val="2"/>
      </rPr>
      <t xml:space="preserve">Inscrever zero se não tiverem sido utilizados fosfatos
</t>
    </r>
  </si>
  <si>
    <r>
      <rPr>
        <sz val="9"/>
        <rFont val="Arial Narrow"/>
        <family val="2"/>
      </rPr>
      <t xml:space="preserve">Que quantidade de NPK/Fórmula única utilizou?
</t>
    </r>
    <r>
      <rPr>
        <b/>
        <sz val="8"/>
        <rFont val="Arial Narrow"/>
        <family val="2"/>
      </rPr>
      <t xml:space="preserve">Inscrever zero se não tiver sido utilizado NPK
</t>
    </r>
  </si>
  <si>
    <r>
      <rPr>
        <sz val="9"/>
        <rFont val="Arial Narrow"/>
        <family val="2"/>
      </rPr>
      <t xml:space="preserve">Que quantidade de DAP ou outros adubos químicos utilizou?
</t>
    </r>
    <r>
      <rPr>
        <b/>
        <sz val="8"/>
        <rFont val="Arial Narrow"/>
        <family val="2"/>
      </rPr>
      <t xml:space="preserve">Inscrever zero se não tiverem sido utilizados outros adubos químicos
</t>
    </r>
  </si>
  <si>
    <r>
      <rPr>
        <sz val="9"/>
        <rFont val="Arial Narrow"/>
        <family val="2"/>
      </rPr>
      <t>1=Arenoso</t>
    </r>
  </si>
  <si>
    <r>
      <rPr>
        <sz val="9"/>
        <rFont val="Arial Narrow"/>
        <family val="2"/>
      </rPr>
      <t>2=Limoso</t>
    </r>
  </si>
  <si>
    <r>
      <rPr>
        <sz val="9"/>
        <rFont val="Arial Narrow"/>
        <family val="2"/>
      </rPr>
      <t>1=Colina</t>
    </r>
  </si>
  <si>
    <r>
      <rPr>
        <sz val="9"/>
        <rFont val="Arial Narrow"/>
        <family val="2"/>
      </rPr>
      <t>1 = Irrigação, poço próprio</t>
    </r>
  </si>
  <si>
    <r>
      <rPr>
        <sz val="9"/>
        <rFont val="Arial Narrow"/>
        <family val="2"/>
      </rPr>
      <t>3=Argiloso</t>
    </r>
  </si>
  <si>
    <r>
      <rPr>
        <sz val="9"/>
        <rFont val="Arial Narrow"/>
        <family val="2"/>
      </rPr>
      <t>2=Planície</t>
    </r>
  </si>
  <si>
    <r>
      <rPr>
        <sz val="9"/>
        <rFont val="Arial Narrow"/>
        <family val="2"/>
      </rPr>
      <t>1=Boa</t>
    </r>
  </si>
  <si>
    <r>
      <rPr>
        <sz val="9"/>
        <rFont val="Arial Narrow"/>
        <family val="2"/>
      </rPr>
      <t>2 = Irrigação canal</t>
    </r>
  </si>
  <si>
    <r>
      <rPr>
        <sz val="9"/>
        <rFont val="Arial Narrow"/>
        <family val="2"/>
      </rPr>
      <t>3=Declive suave</t>
    </r>
  </si>
  <si>
    <r>
      <rPr>
        <sz val="9"/>
        <rFont val="Arial Narrow"/>
        <family val="2"/>
      </rPr>
      <t>2=Média</t>
    </r>
  </si>
  <si>
    <r>
      <rPr>
        <sz val="9"/>
        <rFont val="Arial Narrow"/>
        <family val="2"/>
      </rPr>
      <t>3 = Irrigação regato</t>
    </r>
  </si>
  <si>
    <r>
      <rPr>
        <sz val="9"/>
        <rFont val="Arial Narrow"/>
        <family val="2"/>
      </rPr>
      <t>5=Outro</t>
    </r>
  </si>
  <si>
    <r>
      <rPr>
        <sz val="9"/>
        <rFont val="Arial Narrow"/>
        <family val="2"/>
      </rPr>
      <t>4=Declive acentuado</t>
    </r>
  </si>
  <si>
    <r>
      <rPr>
        <sz val="9"/>
        <rFont val="Arial Narrow"/>
        <family val="2"/>
      </rPr>
      <t>3=Fraca</t>
    </r>
  </si>
  <si>
    <r>
      <rPr>
        <sz val="9"/>
        <rFont val="Arial Narrow"/>
        <family val="2"/>
      </rPr>
      <t>4 = Pluvial</t>
    </r>
  </si>
  <si>
    <r>
      <rPr>
        <sz val="9"/>
        <rFont val="Arial Narrow"/>
        <family val="2"/>
      </rPr>
      <t>5=Vale</t>
    </r>
  </si>
  <si>
    <r>
      <rPr>
        <sz val="9"/>
        <rFont val="Arial Narrow"/>
        <family val="2"/>
      </rPr>
      <t>5 = Pântano/"wetlands"</t>
    </r>
  </si>
  <si>
    <r>
      <rPr>
        <sz val="9"/>
        <rFont val="Arial Narrow"/>
        <family val="2"/>
      </rPr>
      <t>6=Outro</t>
    </r>
  </si>
  <si>
    <r>
      <rPr>
        <sz val="9"/>
        <rFont val="Arial Narrow"/>
        <family val="2"/>
      </rPr>
      <t>6 = Outro (especificar)</t>
    </r>
  </si>
  <si>
    <r>
      <rPr>
        <sz val="9"/>
        <rFont val="Arial Narrow"/>
        <family val="2"/>
      </rPr>
      <t>Pessoa 1</t>
    </r>
  </si>
  <si>
    <r>
      <rPr>
        <sz val="9"/>
        <rFont val="Arial Narrow"/>
        <family val="2"/>
      </rPr>
      <t>Pessoa 2</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</si>
  <si>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</si>
  <si>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</si>
  <si>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</si>
  <si>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</si>
  <si>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</si>
  <si>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</si>
  <si>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</si>
  <si>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</si>
  <si>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</si>
  <si>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</si>
  <si>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</si>
  <si>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</si>
  <si>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</si>
  <si>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</si>
  <si>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</si>
  <si>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</si>
  <si>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</si>
  <si>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</si>
  <si>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Indivíduo 1</t>
    </r>
  </si>
  <si>
    <r>
      <rPr>
        <sz val="9"/>
        <rFont val="Arial Narrow"/>
        <family val="2"/>
      </rPr>
      <t>Indivíduo 2</t>
    </r>
  </si>
  <si>
    <r>
      <rPr>
        <sz val="9"/>
        <rFont val="Arial Narrow"/>
        <family val="2"/>
      </rPr>
      <t>Indivíduo 3</t>
    </r>
  </si>
  <si>
    <r>
      <rPr>
        <sz val="9"/>
        <rFont val="Arial Narrow"/>
        <family val="2"/>
      </rPr>
      <t>Indivíduo 4</t>
    </r>
  </si>
  <si>
    <r>
      <rPr>
        <sz val="9"/>
        <rFont val="Arial Narrow"/>
        <family val="2"/>
      </rPr>
      <t>Indivíduo 5</t>
    </r>
  </si>
  <si>
    <r>
      <rPr>
        <sz val="9"/>
        <rFont val="Arial Narrow"/>
        <family val="2"/>
      </rPr>
      <t>Indivíduo 6</t>
    </r>
  </si>
  <si>
    <r>
      <rPr>
        <sz val="9"/>
        <rFont val="Arial Narrow"/>
        <family val="2"/>
      </rPr>
      <t>Indivíduo 7</t>
    </r>
  </si>
  <si>
    <r>
      <rPr>
        <sz val="9"/>
        <rFont val="Arial Narrow"/>
        <family val="2"/>
      </rPr>
      <t>Indivíduo 8</t>
    </r>
  </si>
  <si>
    <r>
      <rPr>
        <sz val="9"/>
        <rFont val="Arial Narrow"/>
        <family val="2"/>
      </rPr>
      <t>Indivíduo 1</t>
    </r>
  </si>
  <si>
    <r>
      <rPr>
        <sz val="9"/>
        <rFont val="Arial Narrow"/>
        <family val="2"/>
      </rPr>
      <t>Indivíduo 2</t>
    </r>
  </si>
  <si>
    <r>
      <rPr>
        <sz val="9"/>
        <rFont val="Arial Narrow"/>
        <family val="2"/>
      </rPr>
      <t>Indivíduo 3</t>
    </r>
  </si>
  <si>
    <r>
      <rPr>
        <sz val="9"/>
        <rFont val="Arial Narrow"/>
        <family val="2"/>
      </rPr>
      <t>Indivíduo 4</t>
    </r>
  </si>
  <si>
    <r>
      <rPr>
        <sz val="9"/>
        <rFont val="Arial Narrow"/>
        <family val="2"/>
      </rPr>
      <t>Indivíduo 5</t>
    </r>
  </si>
  <si>
    <r>
      <rPr>
        <sz val="9"/>
        <rFont val="Arial Narrow"/>
        <family val="2"/>
      </rPr>
      <t>Indivíduo 6</t>
    </r>
  </si>
  <si>
    <r>
      <rPr>
        <sz val="9"/>
        <rFont val="Arial Narrow"/>
        <family val="2"/>
      </rPr>
      <t>Indivíduo 7</t>
    </r>
  </si>
  <si>
    <r>
      <rPr>
        <sz val="9"/>
        <rFont val="Arial Narrow"/>
        <family val="2"/>
      </rPr>
      <t>Indivíduo 8</t>
    </r>
  </si>
  <si>
    <r>
      <rPr>
        <sz val="9"/>
        <rFont val="Arial Narrow"/>
        <family val="2"/>
      </rPr>
      <t>Indivíduo 1</t>
    </r>
  </si>
  <si>
    <r>
      <rPr>
        <sz val="9"/>
        <rFont val="Arial Narrow"/>
        <family val="2"/>
      </rPr>
      <t>Indivíduo 2</t>
    </r>
  </si>
  <si>
    <r>
      <rPr>
        <sz val="9"/>
        <rFont val="Arial Narrow"/>
        <family val="2"/>
      </rPr>
      <t>Indivíduo 3</t>
    </r>
  </si>
  <si>
    <r>
      <rPr>
        <sz val="9"/>
        <rFont val="Arial Narrow"/>
        <family val="2"/>
      </rPr>
      <t>Indivíduo 4</t>
    </r>
  </si>
  <si>
    <r>
      <rPr>
        <sz val="9"/>
        <rFont val="Arial Narrow"/>
        <family val="2"/>
      </rPr>
      <t>Indivíduo 5</t>
    </r>
  </si>
  <si>
    <r>
      <rPr>
        <sz val="9"/>
        <rFont val="Arial Narrow"/>
        <family val="2"/>
      </rPr>
      <t>Indivíduo 6</t>
    </r>
  </si>
  <si>
    <r>
      <rPr>
        <sz val="9"/>
        <rFont val="Arial Narrow"/>
        <family val="2"/>
      </rPr>
      <t>Indivíduo 7</t>
    </r>
  </si>
  <si>
    <r>
      <rPr>
        <sz val="9"/>
        <rFont val="Arial Narrow"/>
        <family val="2"/>
      </rPr>
      <t>Indivíduo 8</t>
    </r>
  </si>
  <si>
    <r>
      <rPr>
        <sz val="9"/>
        <rFont val="Arial Narrow"/>
        <family val="2"/>
      </rPr>
      <t>Homens (15 anos ou mais)</t>
    </r>
  </si>
  <si>
    <r>
      <rPr>
        <sz val="9"/>
        <rFont val="Arial Narrow"/>
        <family val="2"/>
      </rPr>
      <t>Mulheres (15 anos ou mais)</t>
    </r>
  </si>
  <si>
    <r>
      <rPr>
        <sz val="9"/>
        <rFont val="Arial Narrow"/>
        <family val="2"/>
      </rPr>
      <t>Rapazes (menos de 15 anos)</t>
    </r>
  </si>
  <si>
    <r>
      <rPr>
        <sz val="9"/>
        <rFont val="Arial Narrow"/>
        <family val="2"/>
      </rPr>
      <t>Raparigas (menos de 15 anos)</t>
    </r>
  </si>
  <si>
    <r>
      <rPr>
        <sz val="9"/>
        <rFont val="Arial Narrow"/>
        <family val="2"/>
      </rPr>
      <t>Homens (15 anos ou mais)</t>
    </r>
  </si>
  <si>
    <r>
      <rPr>
        <sz val="9"/>
        <rFont val="Arial Narrow"/>
        <family val="2"/>
      </rPr>
      <t>Mulheres (15 anos ou mais)</t>
    </r>
  </si>
  <si>
    <r>
      <rPr>
        <sz val="9"/>
        <rFont val="Arial Narrow"/>
        <family val="2"/>
      </rPr>
      <t>Rapazes (menos de 15 anos)</t>
    </r>
  </si>
  <si>
    <r>
      <rPr>
        <sz val="9"/>
        <rFont val="Arial Narrow"/>
        <family val="2"/>
      </rPr>
      <t>Raparigas (menos de 15 anos)</t>
    </r>
  </si>
  <si>
    <r>
      <rPr>
        <sz val="9"/>
        <rFont val="Arial Narrow"/>
        <family val="2"/>
      </rPr>
      <t>Homens (15 anos ou mais)</t>
    </r>
  </si>
  <si>
    <r>
      <rPr>
        <sz val="9"/>
        <rFont val="Arial Narrow"/>
        <family val="2"/>
      </rPr>
      <t>Mulheres (15 anos ou mais)</t>
    </r>
  </si>
  <si>
    <r>
      <rPr>
        <sz val="9"/>
        <rFont val="Arial Narrow"/>
        <family val="2"/>
      </rPr>
      <t>Rapazes (menos de 15 anos)</t>
    </r>
  </si>
  <si>
    <r>
      <rPr>
        <sz val="9"/>
        <rFont val="Arial Narrow"/>
        <family val="2"/>
      </rPr>
      <t>Raparigas (menos de 15 anos)</t>
    </r>
  </si>
  <si>
    <r>
      <rPr>
        <sz val="9"/>
        <rFont val="Arial Narrow"/>
        <family val="2"/>
      </rPr>
      <t>NOME (ATRIBUÍDO AO LOCAL)</t>
    </r>
  </si>
  <si>
    <r>
      <rPr>
        <sz val="9"/>
        <rFont val="Arial Narrow"/>
        <family val="2"/>
      </rPr>
      <t>N.º</t>
    </r>
  </si>
  <si>
    <r>
      <rPr>
        <sz val="9"/>
        <rFont val="Arial Narrow"/>
        <family val="2"/>
      </rPr>
      <t>N.º</t>
    </r>
  </si>
  <si>
    <r>
      <rPr>
        <sz val="9"/>
        <rFont val="Arial Narrow"/>
        <family val="2"/>
      </rPr>
      <t>CÓDIGO ID:</t>
    </r>
  </si>
  <si>
    <r>
      <rPr>
        <sz val="9"/>
        <rFont val="Arial Narrow"/>
        <family val="2"/>
      </rPr>
      <t>CÓDIGO</t>
    </r>
  </si>
  <si>
    <r>
      <rPr>
        <sz val="9"/>
        <rFont val="Arial Narrow"/>
        <family val="2"/>
      </rPr>
      <t>CÓDIGO ID:</t>
    </r>
  </si>
  <si>
    <r>
      <rPr>
        <sz val="9"/>
        <rFont val="Arial Narrow"/>
        <family val="2"/>
      </rPr>
      <t>NÚMERO</t>
    </r>
  </si>
  <si>
    <r>
      <rPr>
        <sz val="9"/>
        <rFont val="Arial Narrow"/>
        <family val="2"/>
      </rPr>
      <t>NOME</t>
    </r>
  </si>
  <si>
    <r>
      <rPr>
        <sz val="9"/>
        <rFont val="Arial Narrow"/>
        <family val="2"/>
      </rPr>
      <t>CÓDIGO</t>
    </r>
  </si>
  <si>
    <r>
      <rPr>
        <sz val="9"/>
        <rFont val="Arial Narrow"/>
        <family val="2"/>
      </rPr>
      <t>NÚMERO</t>
    </r>
  </si>
  <si>
    <r>
      <rPr>
        <sz val="9"/>
        <rFont val="Arial Narrow"/>
        <family val="2"/>
      </rPr>
      <t>Unidade</t>
    </r>
  </si>
  <si>
    <r>
      <rPr>
        <sz val="9"/>
        <rFont val="Arial Narrow"/>
        <family val="2"/>
      </rPr>
      <t>CÓDIGO</t>
    </r>
  </si>
  <si>
    <r>
      <rPr>
        <sz val="9"/>
        <rFont val="Arial Narrow"/>
        <family val="2"/>
      </rPr>
      <t>CÓDIGO ID:</t>
    </r>
  </si>
  <si>
    <r>
      <rPr>
        <sz val="9"/>
        <rFont val="Arial Narrow"/>
        <family val="2"/>
      </rPr>
      <t>CÓDIGO</t>
    </r>
  </si>
  <si>
    <r>
      <rPr>
        <sz val="9"/>
        <rFont val="Arial Narrow"/>
        <family val="2"/>
      </rPr>
      <t>CÓDIGO</t>
    </r>
  </si>
  <si>
    <r>
      <rPr>
        <sz val="9"/>
        <rFont val="Arial Narrow"/>
        <family val="2"/>
      </rPr>
      <t>CÓDIGO ID:</t>
    </r>
  </si>
  <si>
    <r>
      <rPr>
        <sz val="9"/>
        <rFont val="Arial Narrow"/>
        <family val="2"/>
      </rPr>
      <t>CÓDIGO ID:</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</si>
  <si>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</si>
  <si>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</si>
  <si>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</si>
  <si>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</si>
  <si>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</si>
  <si>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</si>
  <si>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MINUTOS</t>
    </r>
  </si>
  <si>
    <r>
      <rPr>
        <sz val="10"/>
        <rFont val="Arial Narrow"/>
        <family val="2"/>
      </rPr>
      <t>CÓDIGO</t>
    </r>
  </si>
  <si>
    <r>
      <rPr>
        <sz val="10"/>
        <rFont val="Arial Narrow"/>
        <family val="2"/>
      </rPr>
      <t>CÓDIGO</t>
    </r>
  </si>
  <si>
    <r>
      <rPr>
        <sz val="10"/>
        <rFont val="Arial Narrow"/>
        <family val="2"/>
      </rPr>
      <t>NÚMERO</t>
    </r>
  </si>
  <si>
    <r>
      <rPr>
        <sz val="10"/>
        <rFont val="Arial Narrow"/>
        <family val="2"/>
      </rPr>
      <t>CÓDIGO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</si>
  <si>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</si>
  <si>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</si>
  <si>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</si>
  <si>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</si>
  <si>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</si>
  <si>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</si>
  <si>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</si>
  <si>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</si>
  <si>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</si>
  <si>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</si>
  <si>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</si>
  <si>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</si>
  <si>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</si>
  <si>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</si>
  <si>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</si>
  <si>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</si>
  <si>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</si>
  <si>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</si>
  <si>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</si>
  <si>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10"/>
        <rFont val="Arial Narrow"/>
        <family val="2"/>
      </rPr>
      <t>NÚMERO</t>
    </r>
  </si>
  <si>
    <r>
      <rPr>
        <sz val="10"/>
        <rFont val="Arial Narrow"/>
        <family val="2"/>
      </rPr>
      <t>CÓDIGO</t>
    </r>
  </si>
  <si>
    <r>
      <rPr>
        <sz val="9"/>
        <rFont val="Arial Narrow"/>
        <family val="2"/>
      </rPr>
      <t>CÓDIGO</t>
    </r>
  </si>
  <si>
    <r>
      <rPr>
        <sz val="8"/>
        <rFont val="Arial Narrow"/>
        <family val="2"/>
      </rPr>
      <t>ID</t>
    </r>
  </si>
  <si>
    <r>
      <rPr>
        <sz val="8"/>
        <rFont val="Arial Narrow"/>
        <family val="2"/>
      </rPr>
      <t>DIAS</t>
    </r>
  </si>
  <si>
    <r>
      <rPr>
        <sz val="8"/>
        <rFont val="Arial Narrow"/>
        <family val="2"/>
      </rPr>
      <t xml:space="preserve"> 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</si>
  <si>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</si>
  <si>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</si>
  <si>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</si>
  <si>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</si>
  <si>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</si>
  <si>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</si>
  <si>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</si>
  <si>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</si>
  <si>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</si>
  <si>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</si>
  <si>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</si>
  <si>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</si>
  <si>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</si>
  <si>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9"/>
        <rFont val="Arial Narrow"/>
        <family val="2"/>
      </rPr>
      <t>CÓDIGO</t>
    </r>
  </si>
  <si>
    <r>
      <rPr>
        <sz val="8"/>
        <rFont val="Arial Narrow"/>
        <family val="2"/>
      </rPr>
      <t>ID</t>
    </r>
  </si>
  <si>
    <r>
      <rPr>
        <sz val="8"/>
        <rFont val="Arial Narrow"/>
        <family val="2"/>
      </rPr>
      <t>DIAS</t>
    </r>
  </si>
  <si>
    <r>
      <rPr>
        <sz val="8"/>
        <rFont val="Arial Narrow"/>
        <family val="2"/>
      </rPr>
      <t xml:space="preserve"> 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</si>
  <si>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</si>
  <si>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</si>
  <si>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</si>
  <si>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</si>
  <si>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</si>
  <si>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</si>
  <si>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</si>
  <si>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</si>
  <si>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</si>
  <si>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</si>
  <si>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</si>
  <si>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</si>
  <si>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</si>
  <si>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9"/>
        <rFont val="Arial Narrow"/>
        <family val="2"/>
      </rPr>
      <t>CÓDIGO</t>
    </r>
  </si>
  <si>
    <r>
      <rPr>
        <sz val="8"/>
        <rFont val="Arial Narrow"/>
        <family val="2"/>
      </rPr>
      <t>ID</t>
    </r>
  </si>
  <si>
    <r>
      <rPr>
        <sz val="8"/>
        <rFont val="Arial Narrow"/>
        <family val="2"/>
      </rPr>
      <t>DIAS</t>
    </r>
  </si>
  <si>
    <r>
      <rPr>
        <sz val="8"/>
        <rFont val="Arial Narrow"/>
        <family val="2"/>
      </rPr>
      <t xml:space="preserve"> 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</si>
  <si>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</si>
  <si>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</si>
  <si>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</si>
  <si>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</si>
  <si>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</si>
  <si>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</si>
  <si>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</si>
  <si>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</si>
  <si>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</si>
  <si>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</si>
  <si>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</si>
  <si>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8"/>
        <rFont val="Arial Narrow"/>
        <family val="2"/>
      </rPr>
      <t>ID</t>
    </r>
  </si>
  <si>
    <r>
      <rPr>
        <sz val="8"/>
        <rFont val="Arial Narrow"/>
        <family val="2"/>
      </rPr>
      <t>DIAS</t>
    </r>
  </si>
  <si>
    <r>
      <rPr>
        <sz val="9"/>
        <rFont val="Arial Narrow"/>
        <family val="2"/>
      </rPr>
      <t>CÓDIGO</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</si>
  <si>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</si>
  <si>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</si>
  <si>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</si>
  <si>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</si>
  <si>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</si>
  <si>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</si>
  <si>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</si>
  <si>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</si>
  <si>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</si>
  <si>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</si>
  <si>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</si>
  <si>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</si>
  <si>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9"/>
        <rFont val="Arial Narrow"/>
        <family val="2"/>
      </rPr>
      <t>CÓDIGO</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</si>
  <si>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</si>
  <si>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</si>
  <si>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</si>
  <si>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</si>
  <si>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</si>
  <si>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</si>
  <si>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</si>
  <si>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</si>
  <si>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</si>
  <si>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</si>
  <si>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</si>
  <si>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</si>
  <si>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9"/>
        <rFont val="Arial Narrow"/>
        <family val="2"/>
      </rPr>
      <t>CÓDIGO</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</si>
  <si>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</si>
  <si>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</si>
  <si>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</si>
  <si>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</si>
  <si>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</si>
  <si>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</si>
  <si>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</si>
  <si>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</si>
  <si>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</si>
  <si>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8"/>
        <rFont val="Arial Narrow"/>
        <family val="2"/>
      </rPr>
      <t>Efetivo</t>
    </r>
  </si>
  <si>
    <r>
      <rPr>
        <sz val="8"/>
        <rFont val="Arial Narrow"/>
        <family val="2"/>
      </rPr>
      <t>Dias</t>
    </r>
  </si>
  <si>
    <r>
      <rPr>
        <sz val="8"/>
        <rFont val="Arial Narrow"/>
        <family val="2"/>
      </rPr>
      <t>Salários</t>
    </r>
  </si>
  <si>
    <r>
      <rPr>
        <sz val="10"/>
        <rFont val="Arial Narrow"/>
        <family val="2"/>
      </rPr>
      <t>CÓDIGO</t>
    </r>
  </si>
  <si>
    <r>
      <rPr>
        <sz val="9"/>
        <rFont val="Arial Narrow"/>
        <family val="2"/>
      </rPr>
      <t>CÓDIGO</t>
    </r>
  </si>
  <si>
    <r>
      <rPr>
        <sz val="9"/>
        <rFont val="Arial Narrow"/>
        <family val="2"/>
      </rPr>
      <t>Latitude</t>
    </r>
  </si>
  <si>
    <r>
      <rPr>
        <sz val="9"/>
        <rFont val="Arial Narrow"/>
        <family val="2"/>
      </rPr>
      <t>Longitude</t>
    </r>
  </si>
  <si>
    <r>
      <rPr>
        <sz val="9"/>
        <rFont val="Arial Narrow"/>
        <family val="2"/>
      </rPr>
      <t>HA</t>
    </r>
  </si>
  <si>
    <r>
      <rPr>
        <sz val="9"/>
        <rFont val="Arial Narrow"/>
        <family val="2"/>
      </rPr>
      <t>CÓDIGO</t>
    </r>
  </si>
  <si>
    <r>
      <rPr>
        <b/>
        <sz val="10"/>
        <rFont val="Arial"/>
        <family val="2"/>
      </rPr>
      <t>01</t>
    </r>
  </si>
  <si>
    <r>
      <rPr>
        <b/>
        <sz val="10"/>
        <rFont val="Arial"/>
        <family val="2"/>
      </rPr>
      <t>02</t>
    </r>
  </si>
  <si>
    <r>
      <rPr>
        <b/>
        <sz val="10"/>
        <rFont val="Arial"/>
        <family val="2"/>
      </rPr>
      <t>03</t>
    </r>
  </si>
  <si>
    <r>
      <rPr>
        <b/>
        <sz val="10"/>
        <rFont val="Arial"/>
        <family val="2"/>
      </rPr>
      <t>04</t>
    </r>
  </si>
  <si>
    <r>
      <rPr>
        <b/>
        <sz val="10"/>
        <rFont val="Arial"/>
        <family val="2"/>
      </rPr>
      <t>05</t>
    </r>
  </si>
  <si>
    <r>
      <rPr>
        <b/>
        <sz val="10"/>
        <rFont val="Arial"/>
        <family val="2"/>
      </rPr>
      <t>06</t>
    </r>
  </si>
  <si>
    <r>
      <rPr>
        <b/>
        <sz val="10"/>
        <rFont val="Arial"/>
        <family val="2"/>
      </rPr>
      <t>07</t>
    </r>
  </si>
  <si>
    <r>
      <rPr>
        <b/>
        <sz val="10"/>
        <rFont val="Arial"/>
        <family val="2"/>
      </rPr>
      <t>08</t>
    </r>
  </si>
  <si>
    <r>
      <rPr>
        <b/>
        <sz val="10"/>
        <rFont val="Arial"/>
        <family val="2"/>
      </rPr>
      <t>09</t>
    </r>
  </si>
  <si>
    <r>
      <rPr>
        <b/>
        <sz val="10"/>
        <rFont val="Arial"/>
        <family val="2"/>
      </rPr>
      <t>10</t>
    </r>
  </si>
  <si>
    <r>
      <rPr>
        <b/>
        <sz val="10"/>
        <rFont val="Arial"/>
        <family val="2"/>
      </rPr>
      <t>11</t>
    </r>
  </si>
  <si>
    <r>
      <rPr>
        <b/>
        <sz val="10"/>
        <rFont val="Arial"/>
        <family val="2"/>
      </rPr>
      <t>12</t>
    </r>
  </si>
  <si>
    <r>
      <rPr>
        <b/>
        <sz val="10"/>
        <rFont val="Arial"/>
        <family val="2"/>
      </rPr>
      <t>13</t>
    </r>
  </si>
  <si>
    <r>
      <rPr>
        <b/>
        <sz val="10"/>
        <rFont val="Arial"/>
        <family val="2"/>
      </rPr>
      <t>14</t>
    </r>
  </si>
  <si>
    <r>
      <rPr>
        <b/>
        <sz val="10"/>
        <rFont val="Arial"/>
        <family val="2"/>
      </rPr>
      <t>15</t>
    </r>
  </si>
  <si>
    <r>
      <rPr>
        <b/>
        <sz val="10"/>
        <rFont val="Arial"/>
        <family val="2"/>
      </rPr>
      <t>SECÇÃO 16: AGRICULTURA</t>
    </r>
  </si>
  <si>
    <r>
      <rPr>
        <b/>
        <sz val="10"/>
        <rFont val="Arial"/>
        <family val="2"/>
      </rPr>
      <t>PARTE B: CUSTO DOS INSUMOS</t>
    </r>
  </si>
  <si>
    <r>
      <rPr>
        <b/>
        <sz val="9"/>
        <rFont val="Arial Narrow"/>
        <family val="2"/>
      </rPr>
      <t xml:space="preserve">(16B.00) </t>
    </r>
    <r>
      <rPr>
        <sz val="9"/>
        <rFont val="Arial Narrow"/>
        <family val="2"/>
      </rPr>
      <t>Qual é o código ID do respondente?</t>
    </r>
  </si>
  <si>
    <r>
      <rPr>
        <b/>
        <sz val="9"/>
        <rFont val="Arial Narrow"/>
        <family val="2"/>
      </rPr>
      <t>(16B.01)</t>
    </r>
  </si>
  <si>
    <r>
      <rPr>
        <b/>
        <sz val="9"/>
        <rFont val="Arial Narrow"/>
        <family val="2"/>
      </rPr>
      <t>(16B.02)</t>
    </r>
  </si>
  <si>
    <r>
      <rPr>
        <b/>
        <sz val="9"/>
        <rFont val="Arial Narrow"/>
        <family val="2"/>
      </rPr>
      <t>(16B.03)</t>
    </r>
  </si>
  <si>
    <r>
      <rPr>
        <b/>
        <sz val="9"/>
        <rFont val="Arial Narrow"/>
        <family val="2"/>
      </rPr>
      <t>(16B.04)</t>
    </r>
  </si>
  <si>
    <r>
      <rPr>
        <b/>
        <sz val="9"/>
        <rFont val="Arial Narrow"/>
        <family val="2"/>
      </rPr>
      <t>(16B.05)</t>
    </r>
  </si>
  <si>
    <r>
      <rPr>
        <b/>
        <sz val="9"/>
        <rFont val="Arial Narrow"/>
        <family val="2"/>
      </rPr>
      <t>(16B.06)</t>
    </r>
  </si>
  <si>
    <r>
      <rPr>
        <b/>
        <sz val="9"/>
        <rFont val="Arial Narrow"/>
        <family val="2"/>
      </rPr>
      <t>(16B.07)</t>
    </r>
  </si>
  <si>
    <r>
      <rPr>
        <b/>
        <sz val="9"/>
        <rFont val="Arial Narrow"/>
        <family val="2"/>
      </rPr>
      <t>(16B.08)</t>
    </r>
  </si>
  <si>
    <r>
      <rPr>
        <b/>
        <sz val="9"/>
        <rFont val="Arial Narrow"/>
        <family val="2"/>
      </rPr>
      <t>(16B.09)</t>
    </r>
  </si>
  <si>
    <r>
      <rPr>
        <sz val="9"/>
        <rFont val="Arial Narrow"/>
        <family val="2"/>
      </rPr>
      <t>Tipo de insumos</t>
    </r>
  </si>
  <si>
    <r>
      <rPr>
        <sz val="9"/>
        <rFont val="Arial Narrow"/>
        <family val="2"/>
      </rPr>
      <t>Utilizou [INSUMO]?
1=Sim
2=Não ►INSUMO SEGUINTE</t>
    </r>
  </si>
  <si>
    <r>
      <rPr>
        <sz val="9"/>
        <rFont val="Arial Narrow"/>
        <family val="2"/>
      </rPr>
      <t>Onde adquiriu a maior parte de [INSUMO]?
1=Cooperativa
2=Mercado/loja
3=Autoprodução
4=Outro lavrador ou agregado familiar 
5=Animais no campo
6= Estrutura estatal
7= Banco cerealífero
8=Outro (especificar)</t>
    </r>
  </si>
  <si>
    <r>
      <rPr>
        <sz val="9"/>
        <rFont val="Arial Narrow"/>
        <family val="2"/>
      </rPr>
      <t>Junto de quem obteve principalmente o presente/doação?
1=Outro agregado familiar
2=Estado
3=ONG
4=Outro (especificar)</t>
    </r>
  </si>
  <si>
    <r>
      <rPr>
        <sz val="9"/>
        <rFont val="Arial Narrow"/>
        <family val="2"/>
      </rPr>
      <t>Comprou algum [INSUMO]?
1=Sim
2=Não ►Insumo seguinte</t>
    </r>
  </si>
  <si>
    <r>
      <rPr>
        <sz val="9"/>
        <rFont val="Arial Narrow"/>
        <family val="2"/>
      </rPr>
      <t>QUANTIDADE</t>
    </r>
  </si>
  <si>
    <r>
      <rPr>
        <sz val="9"/>
        <rFont val="Arial Narrow"/>
        <family val="2"/>
      </rPr>
      <t>UNIDADE</t>
    </r>
  </si>
  <si>
    <r>
      <rPr>
        <sz val="9"/>
        <rFont val="Arial Narrow"/>
        <family val="2"/>
      </rPr>
      <t>QUANTIDADE</t>
    </r>
  </si>
  <si>
    <r>
      <rPr>
        <sz val="9"/>
        <rFont val="Arial Narrow"/>
        <family val="2"/>
      </rPr>
      <t>UNIDADE</t>
    </r>
  </si>
  <si>
    <r>
      <rPr>
        <sz val="9"/>
        <rFont val="Arial Narrow"/>
        <family val="2"/>
      </rPr>
      <t xml:space="preserve"> </t>
    </r>
  </si>
  <si>
    <r>
      <rPr>
        <sz val="9"/>
        <rFont val="Arial Narrow"/>
        <family val="2"/>
      </rPr>
      <t>QUANTIDADE</t>
    </r>
  </si>
  <si>
    <r>
      <rPr>
        <sz val="9"/>
        <rFont val="Arial Narrow"/>
        <family val="2"/>
      </rPr>
      <t>UNIDADE</t>
    </r>
  </si>
  <si>
    <r>
      <rPr>
        <sz val="9"/>
        <rFont val="Arial Narrow"/>
        <family val="2"/>
      </rPr>
      <t>MONTANTE</t>
    </r>
  </si>
  <si>
    <r>
      <rPr>
        <sz val="9"/>
        <rFont val="Arial Narrow"/>
        <family val="2"/>
      </rPr>
      <t>Código</t>
    </r>
  </si>
  <si>
    <r>
      <rPr>
        <sz val="9"/>
        <rFont val="Arial Narrow"/>
        <family val="2"/>
      </rPr>
      <t>Descritivo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</si>
  <si>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</si>
  <si>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</si>
  <si>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</si>
  <si>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</si>
  <si>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</si>
  <si>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</si>
  <si>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</si>
  <si>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</si>
  <si>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</si>
  <si>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</si>
  <si>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FRANCOS CFA</t>
    </r>
  </si>
  <si>
    <r>
      <rPr>
        <sz val="9"/>
        <rFont val="Arial Narrow"/>
        <family val="2"/>
      </rPr>
      <t>Adubos orgânicos - estrume animal</t>
    </r>
  </si>
  <si>
    <r>
      <rPr>
        <sz val="9"/>
        <rFont val="Arial Narrow"/>
        <family val="2"/>
      </rPr>
      <t>Adubos orgânicos - lixo doméstico</t>
    </r>
  </si>
  <si>
    <r>
      <rPr>
        <sz val="9"/>
        <rFont val="Arial Narrow"/>
        <family val="2"/>
      </rPr>
      <t>Adubos inorgânicos - ureia</t>
    </r>
  </si>
  <si>
    <r>
      <rPr>
        <sz val="9"/>
        <rFont val="Arial Narrow"/>
        <family val="2"/>
      </rPr>
      <t>Adubos inorgânicos - fosfatos</t>
    </r>
  </si>
  <si>
    <r>
      <rPr>
        <sz val="9"/>
        <rFont val="Arial Narrow"/>
        <family val="2"/>
      </rPr>
      <t>Adubos inorgânicos - 
NPK/Fórmula única</t>
    </r>
  </si>
  <si>
    <r>
      <rPr>
        <sz val="9"/>
        <rFont val="Arial Narrow"/>
        <family val="2"/>
      </rPr>
      <t>DAP e outros adubos inorgânicos</t>
    </r>
  </si>
  <si>
    <r>
      <rPr>
        <sz val="9"/>
        <rFont val="Arial Narrow"/>
        <family val="2"/>
      </rPr>
      <t>Produtos fitossanitários - 
Pesticidas</t>
    </r>
  </si>
  <si>
    <r>
      <rPr>
        <sz val="9"/>
        <rFont val="Arial Narrow"/>
        <family val="2"/>
      </rPr>
      <t>Produtos fitossanitários - 
Herbicidas</t>
    </r>
  </si>
  <si>
    <r>
      <rPr>
        <sz val="9"/>
        <rFont val="Arial Narrow"/>
        <family val="2"/>
      </rPr>
      <t>Produtos fitossanitários - 
Fungicidas</t>
    </r>
  </si>
  <si>
    <r>
      <rPr>
        <sz val="9"/>
        <rFont val="Arial Narrow"/>
        <family val="2"/>
      </rPr>
      <t>Outros produtos 
fitossanitários</t>
    </r>
  </si>
  <si>
    <r>
      <rPr>
        <b/>
        <sz val="10"/>
        <rFont val="Arial Narrow"/>
        <family val="2"/>
      </rPr>
      <t>SECÇÃO 16: AGRICULTURA</t>
    </r>
  </si>
  <si>
    <r>
      <rPr>
        <b/>
        <sz val="10"/>
        <rFont val="Arial Narrow"/>
        <family val="2"/>
      </rPr>
      <t>SECÇÃO 16: AGRICULTURA</t>
    </r>
  </si>
  <si>
    <r>
      <rPr>
        <b/>
        <sz val="10"/>
        <rFont val="Arial Narrow"/>
        <family val="2"/>
      </rPr>
      <t>SECÇÃO 16: AGRICULTURA</t>
    </r>
  </si>
  <si>
    <r>
      <rPr>
        <b/>
        <sz val="10"/>
        <rFont val="Arial Narrow"/>
        <family val="2"/>
      </rPr>
      <t>PARTE C: CULTURAS</t>
    </r>
  </si>
  <si>
    <r>
      <rPr>
        <b/>
        <sz val="10"/>
        <rFont val="Arial Narrow"/>
        <family val="2"/>
      </rPr>
      <t>PARTE C: CULTURAS</t>
    </r>
  </si>
  <si>
    <r>
      <rPr>
        <b/>
        <sz val="10"/>
        <rFont val="Arial Narrow"/>
        <family val="2"/>
      </rPr>
      <t>PARTE C: CULTURAS</t>
    </r>
  </si>
  <si>
    <r>
      <rPr>
        <b/>
        <sz val="9"/>
        <rFont val="Arial Narrow"/>
        <family val="2"/>
      </rPr>
      <t>Número de identificação da cultura na parcela</t>
    </r>
  </si>
  <si>
    <r>
      <rPr>
        <b/>
        <sz val="9"/>
        <rFont val="Arial Narrow"/>
        <family val="2"/>
      </rPr>
      <t>(16C.01)</t>
    </r>
  </si>
  <si>
    <r>
      <rPr>
        <b/>
        <sz val="9"/>
        <rFont val="Arial Narrow"/>
        <family val="2"/>
      </rPr>
      <t>(16C.02)</t>
    </r>
  </si>
  <si>
    <r>
      <rPr>
        <b/>
        <sz val="9"/>
        <rFont val="Arial Narrow"/>
        <family val="2"/>
      </rPr>
      <t>(16C.03)</t>
    </r>
  </si>
  <si>
    <r>
      <rPr>
        <b/>
        <sz val="9"/>
        <rFont val="Arial Narrow"/>
        <family val="2"/>
      </rPr>
      <t>(16C.04)</t>
    </r>
  </si>
  <si>
    <r>
      <rPr>
        <b/>
        <sz val="9"/>
        <rFont val="Arial Narrow"/>
        <family val="2"/>
      </rPr>
      <t>(16C.05)</t>
    </r>
  </si>
  <si>
    <r>
      <rPr>
        <b/>
        <sz val="9"/>
        <rFont val="Arial Narrow"/>
        <family val="2"/>
      </rPr>
      <t>(16C.06)</t>
    </r>
  </si>
  <si>
    <r>
      <rPr>
        <b/>
        <sz val="9"/>
        <rFont val="Arial Narrow"/>
        <family val="2"/>
      </rPr>
      <t>(16C.07)</t>
    </r>
  </si>
  <si>
    <r>
      <rPr>
        <b/>
        <sz val="9"/>
        <rFont val="Arial Narrow"/>
        <family val="2"/>
      </rPr>
      <t>(16C.08)</t>
    </r>
  </si>
  <si>
    <r>
      <rPr>
        <b/>
        <sz val="9"/>
        <rFont val="Arial Narrow"/>
        <family val="2"/>
      </rPr>
      <t>(16C.09)</t>
    </r>
  </si>
  <si>
    <r>
      <rPr>
        <b/>
        <sz val="9"/>
        <rFont val="Arial Narrow"/>
        <family val="2"/>
      </rPr>
      <t>(16C.10)</t>
    </r>
  </si>
  <si>
    <r>
      <rPr>
        <b/>
        <sz val="9"/>
        <rFont val="Arial Narrow"/>
        <family val="2"/>
      </rPr>
      <t>(16C.11)</t>
    </r>
  </si>
  <si>
    <r>
      <rPr>
        <b/>
        <sz val="9"/>
        <rFont val="Arial Narrow"/>
        <family val="2"/>
      </rPr>
      <t>(16C.12)</t>
    </r>
  </si>
  <si>
    <r>
      <rPr>
        <b/>
        <sz val="9"/>
        <rFont val="Arial Narrow"/>
        <family val="2"/>
      </rPr>
      <t>(16C.13)</t>
    </r>
  </si>
  <si>
    <r>
      <rPr>
        <b/>
        <sz val="9"/>
        <rFont val="Arial Narrow"/>
        <family val="2"/>
      </rPr>
      <t>(16C.14)</t>
    </r>
  </si>
  <si>
    <r>
      <rPr>
        <b/>
        <sz val="9"/>
        <rFont val="Arial Narrow"/>
        <family val="2"/>
      </rPr>
      <t>(16C.15)</t>
    </r>
  </si>
  <si>
    <r>
      <rPr>
        <b/>
        <sz val="9"/>
        <rFont val="Arial Narrow"/>
        <family val="2"/>
      </rPr>
      <t>(16C.16)</t>
    </r>
  </si>
  <si>
    <r>
      <rPr>
        <b/>
        <sz val="9"/>
        <rFont val="Arial Narrow"/>
        <family val="2"/>
      </rPr>
      <t>(16C.17)</t>
    </r>
  </si>
  <si>
    <r>
      <rPr>
        <b/>
        <sz val="9"/>
        <rFont val="Arial Narrow"/>
        <family val="2"/>
      </rPr>
      <t>(16C.18)</t>
    </r>
  </si>
  <si>
    <r>
      <rPr>
        <b/>
        <sz val="9"/>
        <rFont val="Arial Narrow"/>
        <family val="2"/>
      </rPr>
      <t>(16C.19)</t>
    </r>
  </si>
  <si>
    <r>
      <rPr>
        <b/>
        <sz val="9"/>
        <rFont val="Arial Narrow"/>
        <family val="2"/>
      </rPr>
      <t>(16C.20)</t>
    </r>
  </si>
  <si>
    <r>
      <rPr>
        <b/>
        <sz val="9"/>
        <rFont val="Arial Narrow"/>
        <family val="2"/>
      </rPr>
      <t>(16C.21)</t>
    </r>
  </si>
  <si>
    <r>
      <rPr>
        <b/>
        <sz val="9"/>
        <rFont val="Arial Narrow"/>
        <family val="2"/>
      </rPr>
      <t>(16C.22)</t>
    </r>
  </si>
  <si>
    <r>
      <rPr>
        <b/>
        <sz val="9"/>
        <rFont val="Arial Narrow"/>
        <family val="2"/>
      </rPr>
      <t>(16C.23)</t>
    </r>
  </si>
  <si>
    <r>
      <rPr>
        <b/>
        <sz val="9"/>
        <rFont val="Arial Narrow"/>
        <family val="2"/>
      </rPr>
      <t>(16C.24)</t>
    </r>
  </si>
  <si>
    <r>
      <rPr>
        <b/>
        <sz val="9"/>
        <rFont val="Arial Narrow"/>
        <family val="2"/>
      </rPr>
      <t>(16C.25)</t>
    </r>
  </si>
  <si>
    <r>
      <rPr>
        <b/>
        <sz val="9"/>
        <rFont val="Arial Narrow"/>
        <family val="2"/>
      </rPr>
      <t>(16C.26)</t>
    </r>
  </si>
  <si>
    <r>
      <rPr>
        <b/>
        <sz val="9"/>
        <rFont val="Arial Narrow"/>
        <family val="2"/>
      </rPr>
      <t>(16C.27)</t>
    </r>
  </si>
  <si>
    <r>
      <rPr>
        <b/>
        <sz val="9"/>
        <rFont val="Arial Narrow"/>
        <family val="2"/>
      </rPr>
      <t>(16C.28)</t>
    </r>
  </si>
  <si>
    <r>
      <rPr>
        <b/>
        <sz val="9"/>
        <rFont val="Arial Narrow"/>
        <family val="2"/>
      </rPr>
      <t>(16C.29)</t>
    </r>
  </si>
  <si>
    <r>
      <rPr>
        <sz val="9"/>
        <rFont val="Arial Narrow"/>
        <family val="2"/>
      </rPr>
      <t>Número de ordem do campo</t>
    </r>
  </si>
  <si>
    <r>
      <rPr>
        <sz val="9"/>
        <rFont val="Arial Narrow"/>
        <family val="2"/>
      </rPr>
      <t>Número de ordem da parcela</t>
    </r>
  </si>
  <si>
    <r>
      <rPr>
        <sz val="9"/>
        <rFont val="Arial Narrow"/>
        <family val="2"/>
      </rPr>
      <t>Código da cultura</t>
    </r>
  </si>
  <si>
    <r>
      <rPr>
        <sz val="9"/>
        <rFont val="Arial Narrow"/>
        <family val="2"/>
      </rPr>
      <t>Qual é número de ordem do respondente relativo a esta cultura nesta parcela?</t>
    </r>
  </si>
  <si>
    <r>
      <rPr>
        <sz val="9"/>
        <rFont val="Arial Narrow"/>
        <family val="2"/>
      </rPr>
      <t>Que percentagem da parcela ocupou esta cultura?</t>
    </r>
  </si>
  <si>
    <r>
      <rPr>
        <sz val="9"/>
        <rFont val="Arial Narrow"/>
        <family val="2"/>
      </rPr>
      <t xml:space="preserve">Que tipo de sementes utilizou principalmente para esta cultura?  
                                                                                                                                                                        </t>
    </r>
    <r>
      <rPr>
        <sz val="8"/>
        <rFont val="Arial Narrow"/>
        <family val="2"/>
      </rPr>
      <t xml:space="preserve">1=Locais                                                                                                                                                                                                                                                                                                       2=Melhoradas 
</t>
    </r>
  </si>
  <si>
    <r>
      <rPr>
        <sz val="9"/>
        <rFont val="Arial Narrow"/>
        <family val="2"/>
      </rPr>
      <t xml:space="preserve">Que percentagem da área lhe falta colher?
</t>
    </r>
  </si>
  <si>
    <r>
      <rPr>
        <sz val="9"/>
        <rFont val="Arial Narrow"/>
        <family val="2"/>
      </rPr>
      <t>Qual é a quantidade já colhida na presente campanha (2016/17)?</t>
    </r>
  </si>
  <si>
    <r>
      <rPr>
        <sz val="9"/>
        <rFont val="Arial Narrow"/>
        <family val="2"/>
      </rPr>
      <t>Qual foi o montante obtido com a venda deste produto?</t>
    </r>
  </si>
  <si>
    <r>
      <rPr>
        <sz val="9"/>
        <rFont val="Arial Narrow"/>
        <family val="2"/>
      </rPr>
      <t xml:space="preserve">A quem vendeu principalmente?  </t>
    </r>
    <r>
      <rPr>
        <sz val="8"/>
        <rFont val="Arial Narrow"/>
        <family val="2"/>
      </rPr>
      <t xml:space="preserve">                                                                                                                                                                                                                                                  1=Mercado 
2=Agregado familiar/particular
3=Cooperativa
4=Operador privado
5=Estado
6=Bancos de cereais
5=Outro (especificar)</t>
    </r>
  </si>
  <si>
    <r>
      <rPr>
        <sz val="9"/>
        <rFont val="Arial Narrow"/>
        <family val="2"/>
      </rPr>
      <t>Quais são as duas principais dificuldades encontradas na venda deste produto?</t>
    </r>
    <r>
      <rPr>
        <i/>
        <sz val="8"/>
        <rFont val="Arial Narrow"/>
        <family val="2"/>
      </rPr>
      <t xml:space="preserve">                                                                                                                                                   1=Afastamento das estradas                                                                                                                                                                                                                                                        2=Distância dos mercados                                                                                                                                                                                                                                                                                              3=Custos de transporte elevados
4=Estrada intransitável                                                                                                                                                                                                                                                                                                         5=Falta de clientes                                                                                                                                                                                                                                                                                                         6=Preços baixos                                                                                                                                                                                                                                                                                                                                       7=Outra (especificar)
   ►►Cultura seguinte</t>
    </r>
  </si>
  <si>
    <r>
      <rPr>
        <b/>
        <sz val="9"/>
        <rFont val="Arial Narrow"/>
        <family val="2"/>
      </rPr>
      <t>ORDEM DE REGISTO</t>
    </r>
  </si>
  <si>
    <r>
      <rPr>
        <sz val="8"/>
        <rFont val="Arial"/>
        <family val="2"/>
      </rPr>
      <t>(CONTINUAR COM A MESMA ORDEM DOS CAMPOS E PARCELAS DA SECÇÃO 16A E ENUMERAR, PARA CADA PARCELA, TODAS AS CULTURAS, UMA CULTURA POR LINHA E POR PARCELA)</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</si>
  <si>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</si>
  <si>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</si>
  <si>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</si>
  <si>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</si>
  <si>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</si>
  <si>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</si>
  <si>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</si>
  <si>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</si>
  <si>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</si>
  <si>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</si>
  <si>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</si>
  <si>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</si>
  <si>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</si>
  <si>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</si>
  <si>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</si>
  <si>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Quantidade em UML</t>
    </r>
  </si>
  <si>
    <r>
      <rPr>
        <sz val="9"/>
        <rFont val="Arial Narrow"/>
        <family val="2"/>
      </rPr>
      <t>UML</t>
    </r>
  </si>
  <si>
    <r>
      <rPr>
        <sz val="9"/>
        <rFont val="Arial Narrow"/>
        <family val="2"/>
      </rPr>
      <t>Estado do produto</t>
    </r>
  </si>
  <si>
    <r>
      <rPr>
        <sz val="9"/>
        <rFont val="Arial Narrow"/>
        <family val="2"/>
      </rPr>
      <t>Montante Francos CFA</t>
    </r>
  </si>
  <si>
    <r>
      <rPr>
        <sz val="9"/>
        <rFont val="Arial Narrow"/>
        <family val="2"/>
      </rPr>
      <t>Dificuldade 1</t>
    </r>
  </si>
  <si>
    <r>
      <rPr>
        <sz val="9"/>
        <rFont val="Arial Narrow"/>
        <family val="2"/>
      </rPr>
      <t>Dificuldade 2</t>
    </r>
  </si>
  <si>
    <r>
      <rPr>
        <sz val="9"/>
        <rFont val="Arial Narrow"/>
        <family val="2"/>
      </rPr>
      <t>NOME (ATRIBUÍDO AO LOCAL)</t>
    </r>
  </si>
  <si>
    <r>
      <rPr>
        <sz val="9"/>
        <rFont val="Arial Narrow"/>
        <family val="2"/>
      </rPr>
      <t>CÓDIGO</t>
    </r>
  </si>
  <si>
    <r>
      <rPr>
        <sz val="9"/>
        <rFont val="Arial Narrow"/>
        <family val="2"/>
      </rPr>
      <t>CÓDIGO</t>
    </r>
  </si>
  <si>
    <r>
      <rPr>
        <sz val="9"/>
        <rFont val="Arial Narrow"/>
        <family val="2"/>
      </rPr>
      <t>CÓDIGO</t>
    </r>
  </si>
  <si>
    <r>
      <rPr>
        <sz val="9"/>
        <rFont val="Arial Narrow"/>
        <family val="2"/>
      </rPr>
      <t>NOME</t>
    </r>
  </si>
  <si>
    <r>
      <rPr>
        <sz val="9"/>
        <rFont val="Arial Narrow"/>
        <family val="2"/>
      </rPr>
      <t>CÓDIGO ID:</t>
    </r>
  </si>
  <si>
    <r>
      <rPr>
        <sz val="9"/>
        <rFont val="Arial Narrow"/>
        <family val="2"/>
      </rPr>
      <t>CÓDIGO</t>
    </r>
  </si>
  <si>
    <r>
      <rPr>
        <sz val="9"/>
        <rFont val="Arial Narrow"/>
        <family val="2"/>
      </rPr>
      <t>PERCENTAGENS</t>
    </r>
  </si>
  <si>
    <r>
      <rPr>
        <sz val="9"/>
        <rFont val="Arial Narrow"/>
        <family val="2"/>
      </rPr>
      <t>CÓDIGO</t>
    </r>
  </si>
  <si>
    <r>
      <rPr>
        <sz val="9"/>
        <rFont val="Arial Narrow"/>
        <family val="2"/>
      </rPr>
      <t>CÓDIGO</t>
    </r>
  </si>
  <si>
    <r>
      <rPr>
        <sz val="9"/>
        <rFont val="Arial Narrow"/>
        <family val="2"/>
      </rPr>
      <t>PERCENTAGENS</t>
    </r>
  </si>
  <si>
    <r>
      <rPr>
        <sz val="9"/>
        <rFont val="Arial Narrow"/>
        <family val="2"/>
      </rPr>
      <t>NÚMERO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</si>
  <si>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</si>
  <si>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</si>
  <si>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</si>
  <si>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</si>
  <si>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</si>
  <si>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</si>
  <si>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</si>
  <si>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</si>
  <si>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</si>
  <si>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</si>
  <si>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</si>
  <si>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MONTANTE</t>
    </r>
  </si>
  <si>
    <r>
      <rPr>
        <sz val="9"/>
        <rFont val="Arial Narrow"/>
        <family val="2"/>
      </rPr>
      <t>CÓDIGO ID:</t>
    </r>
  </si>
  <si>
    <r>
      <rPr>
        <sz val="9"/>
        <rFont val="Arial Narrow"/>
        <family val="2"/>
      </rPr>
      <t>CÓDIGO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</si>
  <si>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</si>
  <si>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</si>
  <si>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</si>
  <si>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</si>
  <si>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</si>
  <si>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</si>
  <si>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</si>
  <si>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CÓDIGO</t>
    </r>
  </si>
  <si>
    <r>
      <rPr>
        <sz val="9"/>
        <rFont val="Arial Narrow"/>
        <family val="2"/>
      </rPr>
      <t>NÚMERO</t>
    </r>
  </si>
  <si>
    <r>
      <rPr>
        <sz val="9"/>
        <rFont val="Arial Narrow"/>
        <family val="2"/>
      </rPr>
      <t>CÓDIGO</t>
    </r>
  </si>
  <si>
    <r>
      <rPr>
        <sz val="9"/>
        <rFont val="Arial Narrow"/>
        <family val="2"/>
      </rPr>
      <t>NÚMERO</t>
    </r>
  </si>
  <si>
    <r>
      <rPr>
        <sz val="9"/>
        <rFont val="Arial Narrow"/>
        <family val="2"/>
      </rPr>
      <t>CÓDIGO</t>
    </r>
  </si>
  <si>
    <r>
      <rPr>
        <sz val="9"/>
        <rFont val="Arial Narrow"/>
        <family val="2"/>
      </rPr>
      <t>CÓDIGO</t>
    </r>
  </si>
  <si>
    <r>
      <rPr>
        <sz val="9"/>
        <rFont val="Arial Narrow"/>
        <family val="2"/>
      </rPr>
      <t>CÓDIGO</t>
    </r>
  </si>
  <si>
    <r>
      <rPr>
        <b/>
        <sz val="9"/>
        <rFont val="Arial Narrow"/>
        <family val="2"/>
      </rPr>
      <t>01</t>
    </r>
  </si>
  <si>
    <r>
      <rPr>
        <b/>
        <sz val="9"/>
        <rFont val="Arial Narrow"/>
        <family val="2"/>
      </rPr>
      <t>02</t>
    </r>
  </si>
  <si>
    <r>
      <rPr>
        <b/>
        <sz val="9"/>
        <rFont val="Arial Narrow"/>
        <family val="2"/>
      </rPr>
      <t>03</t>
    </r>
  </si>
  <si>
    <r>
      <rPr>
        <b/>
        <sz val="9"/>
        <rFont val="Arial Narrow"/>
        <family val="2"/>
      </rPr>
      <t>04</t>
    </r>
  </si>
  <si>
    <r>
      <rPr>
        <b/>
        <sz val="9"/>
        <rFont val="Arial Narrow"/>
        <family val="2"/>
      </rPr>
      <t>05</t>
    </r>
  </si>
  <si>
    <r>
      <rPr>
        <b/>
        <sz val="9"/>
        <rFont val="Arial Narrow"/>
        <family val="2"/>
      </rPr>
      <t>06</t>
    </r>
  </si>
  <si>
    <r>
      <rPr>
        <b/>
        <sz val="9"/>
        <rFont val="Arial Narrow"/>
        <family val="2"/>
      </rPr>
      <t>07</t>
    </r>
  </si>
  <si>
    <r>
      <rPr>
        <b/>
        <sz val="9"/>
        <rFont val="Arial Narrow"/>
        <family val="2"/>
      </rPr>
      <t>08</t>
    </r>
  </si>
  <si>
    <r>
      <rPr>
        <b/>
        <sz val="9"/>
        <rFont val="Arial Narrow"/>
        <family val="2"/>
      </rPr>
      <t>09</t>
    </r>
  </si>
  <si>
    <r>
      <rPr>
        <b/>
        <sz val="9"/>
        <rFont val="Arial Narrow"/>
        <family val="2"/>
      </rPr>
      <t>10</t>
    </r>
  </si>
  <si>
    <r>
      <rPr>
        <b/>
        <sz val="9"/>
        <rFont val="Arial Narrow"/>
        <family val="2"/>
      </rPr>
      <t>11</t>
    </r>
  </si>
  <si>
    <r>
      <rPr>
        <b/>
        <sz val="9"/>
        <rFont val="Arial Narrow"/>
        <family val="2"/>
      </rPr>
      <t>12</t>
    </r>
  </si>
  <si>
    <r>
      <rPr>
        <b/>
        <sz val="9"/>
        <rFont val="Arial Narrow"/>
        <family val="2"/>
      </rPr>
      <t>13</t>
    </r>
  </si>
  <si>
    <r>
      <rPr>
        <b/>
        <sz val="9"/>
        <rFont val="Arial Narrow"/>
        <family val="2"/>
      </rPr>
      <t>14</t>
    </r>
  </si>
  <si>
    <r>
      <rPr>
        <b/>
        <sz val="9"/>
        <rFont val="Arial Narrow"/>
        <family val="2"/>
      </rPr>
      <t>15</t>
    </r>
  </si>
  <si>
    <r>
      <rPr>
        <b/>
        <sz val="10"/>
        <rFont val="Arial"/>
        <family val="2"/>
      </rPr>
      <t>SECÇÃO 17: PECUÁRIA</t>
    </r>
  </si>
  <si>
    <r>
      <rPr>
        <sz val="9"/>
        <rFont val="Arial Narrow"/>
        <family val="2"/>
      </rPr>
      <t>2 = Não possui e não cria animais ► Secção 18</t>
    </r>
  </si>
  <si>
    <r>
      <rPr>
        <sz val="9"/>
        <rFont val="Arial Narrow"/>
        <family val="2"/>
      </rPr>
      <t>Qual é o código do respondente?</t>
    </r>
  </si>
  <si>
    <r>
      <rPr>
        <sz val="9"/>
        <color theme="1"/>
        <rFont val="Arial Narrow"/>
        <family val="2"/>
      </rPr>
      <t>Que percentagem da receita da venda destes [..] reverte para o agregado familiar?</t>
    </r>
  </si>
  <si>
    <r>
      <rPr>
        <sz val="9"/>
        <color theme="1"/>
        <rFont val="Arial Narrow"/>
        <family val="2"/>
      </rPr>
      <t>Qual é o valor bruto da venda destes [...]?</t>
    </r>
  </si>
  <si>
    <r>
      <rPr>
        <sz val="9"/>
        <color theme="1"/>
        <rFont val="Arial Narrow"/>
        <family val="2"/>
      </rPr>
      <t>Quanto suportou em despesas de transporte, comissões e taxas sobre a venda destes [...]?</t>
    </r>
  </si>
  <si>
    <r>
      <rPr>
        <sz val="9"/>
        <rFont val="Arial Narrow"/>
        <family val="2"/>
      </rPr>
      <t xml:space="preserve">Abateu os seus [...] nos últimos 12 meses para a produção de carne?                                                                                                                                                                    1=Sim
2=Não ► (17.28) 
                                                                                                                                                                                                                                                                                                                                                                                                                                                                                                                                   </t>
    </r>
  </si>
  <si>
    <r>
      <rPr>
        <sz val="9"/>
        <rFont val="Arial Narrow"/>
        <family val="2"/>
      </rPr>
      <t>Quem decide quais os [..]  que devem ser abatidos no agregado familiar?</t>
    </r>
  </si>
  <si>
    <r>
      <rPr>
        <sz val="9"/>
        <rFont val="Arial Narrow"/>
        <family val="2"/>
      </rPr>
      <t xml:space="preserve">Quantos dos seus [...] abateu nos últimos 12 meses para os eventos seguintes?
                                                                                                                                                                                                            </t>
    </r>
  </si>
  <si>
    <r>
      <rPr>
        <sz val="9"/>
        <color theme="1"/>
        <rFont val="Arial Narrow"/>
        <family val="2"/>
      </rPr>
      <t xml:space="preserve">Vendeu uma parte da carne de [...] nos últimos 12 meses?                                                                                                                                                                    1=Sim
2=Não ► (17.23) </t>
    </r>
  </si>
  <si>
    <r>
      <rPr>
        <sz val="9"/>
        <color theme="1"/>
        <rFont val="Arial Narrow"/>
        <family val="2"/>
      </rPr>
      <t>Que percentagem da receita da venda destes [...] reverte para o agregado familiar?
1 = 100%
2 = 75%
3 = 50%
4 = 25%
5 = 0%</t>
    </r>
  </si>
  <si>
    <r>
      <rPr>
        <sz val="9"/>
        <color theme="1"/>
        <rFont val="Arial Narrow"/>
        <family val="2"/>
      </rPr>
      <t>Qual foi o montante da venda nos últimos 12 meses?</t>
    </r>
  </si>
  <si>
    <r>
      <rPr>
        <sz val="9"/>
        <color theme="1"/>
        <rFont val="Arial Narrow"/>
        <family val="2"/>
      </rPr>
      <t xml:space="preserve">Suportou encargos específicos (despesas de abate, fornecimentos, transporte, etc.) relativos à produção da carne?
1=Sim
2=Não ► (17.25) 
</t>
    </r>
  </si>
  <si>
    <r>
      <rPr>
        <sz val="9"/>
        <color theme="1"/>
        <rFont val="Arial Narrow"/>
        <family val="2"/>
      </rPr>
      <t xml:space="preserve">Qual é o montante mensal destes encargos?
</t>
    </r>
  </si>
  <si>
    <r>
      <rPr>
        <sz val="9"/>
        <color theme="1"/>
        <rFont val="Arial Narrow"/>
        <family val="2"/>
      </rPr>
      <t xml:space="preserve">Vendeu peles de [...] nos últimos 12 meses?                                                                                                                                                                                                                                                                                                                                                                                                                                          1=Sim
2=Não ► (17.28) 
</t>
    </r>
  </si>
  <si>
    <r>
      <rPr>
        <sz val="9"/>
        <color theme="1"/>
        <rFont val="Arial Narrow"/>
        <family val="2"/>
      </rPr>
      <t xml:space="preserve">Qual foi o montante desta venda?
</t>
    </r>
  </si>
  <si>
    <r>
      <rPr>
        <sz val="9"/>
        <rFont val="Arial Narrow"/>
        <family val="2"/>
      </rPr>
      <t xml:space="preserve">Quantos [...] foram explorados em média por mês para a produção de leite nos últimos 12 meses? </t>
    </r>
  </si>
  <si>
    <r>
      <rPr>
        <sz val="9"/>
        <color theme="1"/>
        <rFont val="Arial Narrow"/>
        <family val="2"/>
      </rPr>
      <t xml:space="preserve">Vendeu uma parte desta produção de leite fresco de [...]?
1=Sim
2=Não ► (17.37) 
</t>
    </r>
  </si>
  <si>
    <r>
      <rPr>
        <sz val="9"/>
        <color theme="1"/>
        <rFont val="Arial Narrow"/>
        <family val="2"/>
      </rPr>
      <t xml:space="preserve">Qual foi o montante médio da venda deste leite em cada dia?
</t>
    </r>
  </si>
  <si>
    <r>
      <rPr>
        <sz val="9"/>
        <color theme="1"/>
        <rFont val="Arial Narrow"/>
        <family val="2"/>
      </rPr>
      <t xml:space="preserve">Durante estes meses, qual foi o montante desta venda em média por mês?
</t>
    </r>
  </si>
  <si>
    <r>
      <rPr>
        <sz val="9"/>
        <color rgb="FF000000"/>
        <rFont val="Arial Narrow"/>
        <family val="2"/>
      </rPr>
      <t xml:space="preserve">Quanto despendeu em média por mês durante estes meses na compra destas rações?
</t>
    </r>
  </si>
  <si>
    <r>
      <rPr>
        <sz val="9"/>
        <color rgb="FF000000"/>
        <rFont val="Arial Narrow"/>
        <family val="2"/>
      </rPr>
      <t xml:space="preserve">Qual é o valor das rações utilizadas para alimentar os [...] pertencentes ou criados pelo agregado familiar que produziu pessoalmente?                                                                                                                                                                                                                                                                                                                                                                                                                                                                                                                                                                                                                                                                                
</t>
    </r>
  </si>
  <si>
    <r>
      <rPr>
        <sz val="9"/>
        <color theme="1"/>
        <rFont val="Arial Narrow"/>
        <family val="2"/>
      </rPr>
      <t>Quanto pagou para vacinar, tudo incluído (honorários, vacinas, etc.) nos últimos 12 meses?</t>
    </r>
  </si>
  <si>
    <r>
      <rPr>
        <sz val="9"/>
        <color theme="1"/>
        <rFont val="Arial Narrow"/>
        <family val="2"/>
      </rPr>
      <t>Quanto pagou para desparasitar, tudo incluído (honorários, vacinas, etc.) nos últimos 12 meses?</t>
    </r>
  </si>
  <si>
    <r>
      <rPr>
        <sz val="9"/>
        <color theme="1"/>
        <rFont val="Arial Narrow"/>
        <family val="2"/>
      </rPr>
      <t>Quanto pagou por este tratamento nos últimos 12 meses?</t>
    </r>
  </si>
  <si>
    <r>
      <rPr>
        <sz val="9"/>
        <color theme="1"/>
        <rFont val="Arial Narrow"/>
        <family val="2"/>
      </rPr>
      <t>Pessoa 1</t>
    </r>
  </si>
  <si>
    <r>
      <rPr>
        <sz val="9"/>
        <color theme="1"/>
        <rFont val="Arial Narrow"/>
        <family val="2"/>
      </rPr>
      <t>Pessoa 2</t>
    </r>
  </si>
  <si>
    <r>
      <rPr>
        <sz val="9"/>
        <color theme="1"/>
        <rFont val="Arial Narrow"/>
        <family val="2"/>
      </rPr>
      <t>Pessoa 3</t>
    </r>
  </si>
  <si>
    <r>
      <rPr>
        <sz val="9"/>
        <color theme="1"/>
        <rFont val="Arial Narrow"/>
        <family val="2"/>
      </rPr>
      <t>Pessoa 4</t>
    </r>
  </si>
  <si>
    <r>
      <rPr>
        <sz val="9"/>
        <color theme="1"/>
        <rFont val="Arial Narrow"/>
        <family val="2"/>
      </rPr>
      <t>Pessoa 5</t>
    </r>
  </si>
  <si>
    <r>
      <rPr>
        <sz val="9"/>
        <color theme="1"/>
        <rFont val="Arial Narrow"/>
        <family val="2"/>
      </rPr>
      <t>Proprietário</t>
    </r>
  </si>
  <si>
    <r>
      <rPr>
        <sz val="9"/>
        <color theme="1"/>
        <rFont val="Arial Narrow"/>
        <family val="2"/>
      </rPr>
      <t>Animais</t>
    </r>
  </si>
  <si>
    <r>
      <rPr>
        <sz val="9"/>
        <color theme="1"/>
        <rFont val="Arial Narrow"/>
        <family val="2"/>
      </rPr>
      <t>Venda</t>
    </r>
  </si>
  <si>
    <r>
      <rPr>
        <sz val="9"/>
        <color theme="1"/>
        <rFont val="Arial Narrow"/>
        <family val="2"/>
      </rPr>
      <t>Proprietário</t>
    </r>
  </si>
  <si>
    <r>
      <rPr>
        <sz val="9"/>
        <color theme="1"/>
        <rFont val="Arial Narrow"/>
        <family val="2"/>
      </rPr>
      <t>Animais</t>
    </r>
  </si>
  <si>
    <r>
      <rPr>
        <sz val="9"/>
        <color theme="1"/>
        <rFont val="Arial Narrow"/>
        <family val="2"/>
      </rPr>
      <t>Venda</t>
    </r>
  </si>
  <si>
    <r>
      <rPr>
        <sz val="9"/>
        <color theme="1"/>
        <rFont val="Arial Narrow"/>
        <family val="2"/>
      </rPr>
      <t>Proprietário</t>
    </r>
  </si>
  <si>
    <r>
      <rPr>
        <sz val="9"/>
        <color theme="1"/>
        <rFont val="Arial Narrow"/>
        <family val="2"/>
      </rPr>
      <t>Animais</t>
    </r>
  </si>
  <si>
    <r>
      <rPr>
        <sz val="9"/>
        <color theme="1"/>
        <rFont val="Arial Narrow"/>
        <family val="2"/>
      </rPr>
      <t>Venda</t>
    </r>
  </si>
  <si>
    <r>
      <rPr>
        <sz val="9"/>
        <color theme="1"/>
        <rFont val="Arial Narrow"/>
        <family val="2"/>
      </rPr>
      <t>Proprietário</t>
    </r>
  </si>
  <si>
    <r>
      <rPr>
        <sz val="9"/>
        <color theme="1"/>
        <rFont val="Arial Narrow"/>
        <family val="2"/>
      </rPr>
      <t>Animais</t>
    </r>
  </si>
  <si>
    <r>
      <rPr>
        <sz val="9"/>
        <color theme="1"/>
        <rFont val="Arial Narrow"/>
        <family val="2"/>
      </rPr>
      <t>Venda</t>
    </r>
  </si>
  <si>
    <r>
      <rPr>
        <sz val="9"/>
        <color theme="1"/>
        <rFont val="Arial Narrow"/>
        <family val="2"/>
      </rPr>
      <t>Proprietário</t>
    </r>
  </si>
  <si>
    <r>
      <rPr>
        <sz val="9"/>
        <color theme="1"/>
        <rFont val="Arial Narrow"/>
        <family val="2"/>
      </rPr>
      <t>Animais</t>
    </r>
  </si>
  <si>
    <r>
      <rPr>
        <sz val="9"/>
        <color theme="1"/>
        <rFont val="Arial Narrow"/>
        <family val="2"/>
      </rPr>
      <t>Venda</t>
    </r>
  </si>
  <si>
    <r>
      <rPr>
        <sz val="9"/>
        <color theme="1"/>
        <rFont val="Arial Narrow"/>
        <family val="2"/>
      </rPr>
      <t>MONTANTE</t>
    </r>
  </si>
  <si>
    <r>
      <rPr>
        <sz val="9"/>
        <color theme="1"/>
        <rFont val="Arial Narrow"/>
        <family val="2"/>
      </rPr>
      <t>MONTANTE</t>
    </r>
  </si>
  <si>
    <r>
      <rPr>
        <sz val="9"/>
        <color theme="1"/>
        <rFont val="Arial Narrow"/>
        <family val="2"/>
      </rPr>
      <t>MONTANTE</t>
    </r>
  </si>
  <si>
    <r>
      <rPr>
        <sz val="9"/>
        <color theme="1"/>
        <rFont val="Arial Narrow"/>
        <family val="2"/>
      </rPr>
      <t>Pessoa 1</t>
    </r>
  </si>
  <si>
    <r>
      <rPr>
        <sz val="9"/>
        <color theme="1"/>
        <rFont val="Arial Narrow"/>
        <family val="2"/>
      </rPr>
      <t>Pessoa 2</t>
    </r>
  </si>
  <si>
    <r>
      <rPr>
        <sz val="9"/>
        <color theme="1"/>
        <rFont val="Arial Narrow"/>
        <family val="2"/>
      </rPr>
      <t>Ramadão</t>
    </r>
  </si>
  <si>
    <r>
      <rPr>
        <sz val="9"/>
        <color theme="1"/>
        <rFont val="Arial Narrow"/>
        <family val="2"/>
      </rPr>
      <t>Natal</t>
    </r>
  </si>
  <si>
    <r>
      <rPr>
        <sz val="9"/>
        <color theme="1"/>
        <rFont val="Arial Narrow"/>
        <family val="2"/>
      </rPr>
      <t>Páscoa</t>
    </r>
  </si>
  <si>
    <r>
      <rPr>
        <sz val="9"/>
        <color theme="1"/>
        <rFont val="Arial Narrow"/>
        <family val="2"/>
      </rPr>
      <t>Festas de Fim de Ano</t>
    </r>
  </si>
  <si>
    <r>
      <rPr>
        <sz val="9"/>
        <color theme="1"/>
        <rFont val="Arial Narrow"/>
        <family val="2"/>
      </rPr>
      <t>Outras festas religiosas</t>
    </r>
  </si>
  <si>
    <r>
      <rPr>
        <sz val="9"/>
        <color theme="1"/>
        <rFont val="Arial Narrow"/>
        <family val="2"/>
      </rPr>
      <t>Batismos</t>
    </r>
  </si>
  <si>
    <r>
      <rPr>
        <sz val="9"/>
        <color theme="1"/>
        <rFont val="Arial Narrow"/>
        <family val="2"/>
      </rPr>
      <t>Outras cerimónias</t>
    </r>
  </si>
  <si>
    <r>
      <rPr>
        <sz val="9"/>
        <color theme="1"/>
        <rFont val="Arial Narrow"/>
        <family val="2"/>
      </rPr>
      <t>Outros</t>
    </r>
  </si>
  <si>
    <r>
      <rPr>
        <sz val="9"/>
        <color theme="1"/>
        <rFont val="Arial Narrow"/>
        <family val="2"/>
      </rPr>
      <t>MONTANTE</t>
    </r>
  </si>
  <si>
    <r>
      <rPr>
        <sz val="9"/>
        <color theme="1"/>
        <rFont val="Arial Narrow"/>
        <family val="2"/>
      </rPr>
      <t>Pessoa 1</t>
    </r>
  </si>
  <si>
    <r>
      <rPr>
        <sz val="9"/>
        <color theme="1"/>
        <rFont val="Arial Narrow"/>
        <family val="2"/>
      </rPr>
      <t>Pessoa 2</t>
    </r>
  </si>
  <si>
    <r>
      <rPr>
        <sz val="9"/>
        <color theme="1"/>
        <rFont val="Arial Narrow"/>
        <family val="2"/>
      </rPr>
      <t>Em espécies</t>
    </r>
  </si>
  <si>
    <r>
      <rPr>
        <sz val="9"/>
        <color theme="1"/>
        <rFont val="Arial Narrow"/>
        <family val="2"/>
      </rPr>
      <t>Em numerário</t>
    </r>
  </si>
  <si>
    <r>
      <rPr>
        <sz val="9"/>
        <color theme="1"/>
        <rFont val="Arial Narrow"/>
        <family val="2"/>
      </rPr>
      <t>Pessoa 1</t>
    </r>
  </si>
  <si>
    <r>
      <rPr>
        <sz val="9"/>
        <color theme="1"/>
        <rFont val="Arial Narrow"/>
        <family val="2"/>
      </rPr>
      <t>Pessoa 2</t>
    </r>
  </si>
  <si>
    <r>
      <rPr>
        <sz val="9"/>
        <color theme="1"/>
        <rFont val="Arial Narrow"/>
        <family val="2"/>
      </rPr>
      <t>Quantidade</t>
    </r>
  </si>
  <si>
    <r>
      <rPr>
        <sz val="9"/>
        <color theme="1"/>
        <rFont val="Arial Narrow"/>
        <family val="2"/>
      </rPr>
      <t>UML</t>
    </r>
  </si>
  <si>
    <r>
      <rPr>
        <sz val="9"/>
        <color theme="1"/>
        <rFont val="Arial Narrow"/>
        <family val="2"/>
      </rPr>
      <t>Quantidade</t>
    </r>
  </si>
  <si>
    <r>
      <rPr>
        <sz val="9"/>
        <color theme="1"/>
        <rFont val="Arial Narrow"/>
        <family val="2"/>
      </rPr>
      <t>UML</t>
    </r>
  </si>
  <si>
    <r>
      <rPr>
        <sz val="9"/>
        <color theme="1"/>
        <rFont val="Arial Narrow"/>
        <family val="2"/>
      </rPr>
      <t>Quantidade</t>
    </r>
  </si>
  <si>
    <r>
      <rPr>
        <sz val="9"/>
        <color theme="1"/>
        <rFont val="Arial Narrow"/>
        <family val="2"/>
      </rPr>
      <t>UML</t>
    </r>
  </si>
  <si>
    <r>
      <rPr>
        <sz val="9"/>
        <color theme="1"/>
        <rFont val="Arial Narrow"/>
        <family val="2"/>
      </rPr>
      <t>Pessoa 
1</t>
    </r>
  </si>
  <si>
    <r>
      <rPr>
        <sz val="9"/>
        <color theme="1"/>
        <rFont val="Arial Narrow"/>
        <family val="2"/>
      </rPr>
      <t>Pessoa 
2</t>
    </r>
  </si>
  <si>
    <r>
      <rPr>
        <sz val="9"/>
        <color theme="1"/>
        <rFont val="Arial Narrow"/>
        <family val="2"/>
      </rPr>
      <t>Quantidade</t>
    </r>
  </si>
  <si>
    <r>
      <rPr>
        <sz val="9"/>
        <color theme="1"/>
        <rFont val="Arial Narrow"/>
        <family val="2"/>
      </rPr>
      <t>UML</t>
    </r>
  </si>
  <si>
    <r>
      <rPr>
        <sz val="9"/>
        <color theme="1"/>
        <rFont val="Arial Narrow"/>
        <family val="2"/>
      </rPr>
      <t>Pessoa 
1</t>
    </r>
  </si>
  <si>
    <r>
      <rPr>
        <sz val="9"/>
        <color theme="1"/>
        <rFont val="Arial Narrow"/>
        <family val="2"/>
      </rPr>
      <t>Pessoa 
2</t>
    </r>
  </si>
  <si>
    <r>
      <rPr>
        <sz val="9"/>
        <color theme="1"/>
        <rFont val="Arial Narrow"/>
        <family val="2"/>
      </rPr>
      <t>Pessoa 1</t>
    </r>
  </si>
  <si>
    <r>
      <rPr>
        <sz val="9"/>
        <color theme="1"/>
        <rFont val="Arial Narrow"/>
        <family val="2"/>
      </rPr>
      <t>Pessoa 2</t>
    </r>
  </si>
  <si>
    <r>
      <rPr>
        <sz val="9"/>
        <color rgb="FF000000"/>
        <rFont val="Arial Narrow"/>
        <family val="2"/>
      </rPr>
      <t>MONTANTE</t>
    </r>
  </si>
  <si>
    <r>
      <rPr>
        <sz val="9"/>
        <color rgb="FF000000"/>
        <rFont val="Arial Narrow"/>
        <family val="2"/>
      </rPr>
      <t>MONTANTE</t>
    </r>
  </si>
  <si>
    <r>
      <rPr>
        <sz val="9"/>
        <color theme="1"/>
        <rFont val="Arial Narrow"/>
        <family val="2"/>
      </rPr>
      <t>Espécies/categorias</t>
    </r>
  </si>
  <si>
    <r>
      <rPr>
        <sz val="9"/>
        <color theme="1"/>
        <rFont val="Arial Narrow"/>
        <family val="2"/>
      </rPr>
      <t>CÓDIGO</t>
    </r>
  </si>
  <si>
    <r>
      <rPr>
        <sz val="9"/>
        <color theme="1"/>
        <rFont val="Arial Narrow"/>
        <family val="2"/>
      </rPr>
      <t>CÓDIGO</t>
    </r>
  </si>
  <si>
    <r>
      <rPr>
        <sz val="9"/>
        <rFont val="Arial Narrow"/>
        <family val="2"/>
      </rPr>
      <t>ID</t>
    </r>
  </si>
  <si>
    <r>
      <rPr>
        <sz val="8"/>
        <color theme="1"/>
        <rFont val="Arial Narrow"/>
        <family val="2"/>
      </rPr>
      <t>N.º</t>
    </r>
  </si>
  <si>
    <r>
      <rPr>
        <sz val="9"/>
        <color theme="1"/>
        <rFont val="Arial Narrow"/>
        <family val="2"/>
      </rPr>
      <t>N.º</t>
    </r>
  </si>
  <si>
    <r>
      <rPr>
        <sz val="9"/>
        <color theme="1"/>
        <rFont val="Arial Narrow"/>
        <family val="2"/>
      </rPr>
      <t>ID</t>
    </r>
  </si>
  <si>
    <r>
      <rPr>
        <sz val="9"/>
        <color theme="1"/>
        <rFont val="Arial Narrow"/>
        <family val="2"/>
      </rPr>
      <t>N.º</t>
    </r>
  </si>
  <si>
    <r>
      <rPr>
        <sz val="9"/>
        <color theme="1"/>
        <rFont val="Arial Narrow"/>
        <family val="2"/>
      </rPr>
      <t>CÓDIGO</t>
    </r>
  </si>
  <si>
    <r>
      <rPr>
        <sz val="9"/>
        <color theme="1"/>
        <rFont val="Arial Narrow"/>
        <family val="2"/>
      </rPr>
      <t>ID</t>
    </r>
  </si>
  <si>
    <r>
      <rPr>
        <sz val="9"/>
        <color theme="1"/>
        <rFont val="Arial Narrow"/>
        <family val="2"/>
      </rPr>
      <t>N.º</t>
    </r>
  </si>
  <si>
    <r>
      <rPr>
        <sz val="9"/>
        <color theme="1"/>
        <rFont val="Arial Narrow"/>
        <family val="2"/>
      </rPr>
      <t>CÓDIGO</t>
    </r>
  </si>
  <si>
    <r>
      <rPr>
        <sz val="9"/>
        <color theme="1"/>
        <rFont val="Arial Narrow"/>
        <family val="2"/>
      </rPr>
      <t>ID</t>
    </r>
  </si>
  <si>
    <r>
      <rPr>
        <sz val="9"/>
        <color theme="1"/>
        <rFont val="Arial Narrow"/>
        <family val="2"/>
      </rPr>
      <t>N.º</t>
    </r>
  </si>
  <si>
    <r>
      <rPr>
        <sz val="9"/>
        <color theme="1"/>
        <rFont val="Arial Narrow"/>
        <family val="2"/>
      </rPr>
      <t>CÓDIGO</t>
    </r>
  </si>
  <si>
    <r>
      <rPr>
        <sz val="9"/>
        <color theme="1"/>
        <rFont val="Arial Narrow"/>
        <family val="2"/>
      </rPr>
      <t>ID</t>
    </r>
  </si>
  <si>
    <r>
      <rPr>
        <sz val="9"/>
        <color theme="1"/>
        <rFont val="Arial Narrow"/>
        <family val="2"/>
      </rPr>
      <t>N.º</t>
    </r>
  </si>
  <si>
    <r>
      <rPr>
        <sz val="9"/>
        <color theme="1"/>
        <rFont val="Arial Narrow"/>
        <family val="2"/>
      </rPr>
      <t>CÓDIGO</t>
    </r>
  </si>
  <si>
    <r>
      <rPr>
        <sz val="9"/>
        <color theme="1"/>
        <rFont val="Arial Narrow"/>
        <family val="2"/>
      </rPr>
      <t>ID</t>
    </r>
  </si>
  <si>
    <r>
      <rPr>
        <sz val="9"/>
        <color theme="1"/>
        <rFont val="Arial Narrow"/>
        <family val="2"/>
      </rPr>
      <t>N.º</t>
    </r>
  </si>
  <si>
    <r>
      <rPr>
        <sz val="9"/>
        <color theme="1"/>
        <rFont val="Arial Narrow"/>
        <family val="2"/>
      </rPr>
      <t>CÓDIGO</t>
    </r>
  </si>
  <si>
    <r>
      <rPr>
        <sz val="9"/>
        <color theme="1"/>
        <rFont val="Arial Narrow"/>
        <family val="2"/>
      </rPr>
      <t>NÚMERO</t>
    </r>
  </si>
  <si>
    <r>
      <rPr>
        <sz val="9"/>
        <color theme="1"/>
        <rFont val="Arial Narrow"/>
        <family val="2"/>
      </rPr>
      <t>FRANCOS CFA</t>
    </r>
  </si>
  <si>
    <r>
      <rPr>
        <sz val="9"/>
        <color theme="1"/>
        <rFont val="Arial Narrow"/>
        <family val="2"/>
      </rPr>
      <t>NÚMERO</t>
    </r>
  </si>
  <si>
    <r>
      <rPr>
        <sz val="9"/>
        <color theme="1"/>
        <rFont val="Arial Narrow"/>
        <family val="2"/>
      </rPr>
      <t>CÓDIGO ID:</t>
    </r>
  </si>
  <si>
    <r>
      <rPr>
        <sz val="9"/>
        <color theme="1"/>
        <rFont val="Arial Narrow"/>
        <family val="2"/>
      </rPr>
      <t>PERCENTAGENS</t>
    </r>
  </si>
  <si>
    <r>
      <rPr>
        <sz val="9"/>
        <color theme="1"/>
        <rFont val="Arial Narrow"/>
        <family val="2"/>
      </rPr>
      <t>FRANCOS CFA</t>
    </r>
  </si>
  <si>
    <r>
      <rPr>
        <sz val="9"/>
        <color theme="1"/>
        <rFont val="Arial Narrow"/>
        <family val="2"/>
      </rPr>
      <t>FRANCOS CFA</t>
    </r>
  </si>
  <si>
    <r>
      <rPr>
        <sz val="9"/>
        <color theme="1"/>
        <rFont val="Arial Narrow"/>
        <family val="2"/>
      </rPr>
      <t>CÓDIGO ID:</t>
    </r>
  </si>
  <si>
    <r>
      <rPr>
        <sz val="9"/>
        <color theme="1"/>
        <rFont val="Arial Narrow"/>
        <family val="2"/>
      </rPr>
      <t>CÓDIGO ID:</t>
    </r>
  </si>
  <si>
    <r>
      <rPr>
        <sz val="9"/>
        <color theme="1"/>
        <rFont val="Arial Narrow"/>
        <family val="2"/>
      </rPr>
      <t>CÓDIGO</t>
    </r>
  </si>
  <si>
    <r>
      <rPr>
        <sz val="9"/>
        <color theme="1"/>
        <rFont val="Arial Narrow"/>
        <family val="2"/>
      </rPr>
      <t>CÓDIGO ID:</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</si>
  <si>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</si>
  <si>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</si>
  <si>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</si>
  <si>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</si>
  <si>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</si>
  <si>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</si>
  <si>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</si>
  <si>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</si>
  <si>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</si>
  <si>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CÓDIGO</t>
    </r>
  </si>
  <si>
    <r>
      <rPr>
        <sz val="9"/>
        <color theme="1"/>
        <rFont val="Arial Narrow"/>
        <family val="2"/>
      </rPr>
      <t>CÓDIGO</t>
    </r>
  </si>
  <si>
    <r>
      <rPr>
        <sz val="9"/>
        <color theme="1"/>
        <rFont val="Arial Narrow"/>
        <family val="2"/>
      </rPr>
      <t>FRANCOS CFA</t>
    </r>
  </si>
  <si>
    <r>
      <rPr>
        <sz val="9"/>
        <color theme="1"/>
        <rFont val="Arial Narrow"/>
        <family val="2"/>
      </rPr>
      <t>CÓDIGO ID:</t>
    </r>
  </si>
  <si>
    <r>
      <rPr>
        <sz val="9"/>
        <color theme="1"/>
        <rFont val="Arial Narrow"/>
        <family val="2"/>
      </rPr>
      <t>CÓDIGO ID:</t>
    </r>
  </si>
  <si>
    <r>
      <rPr>
        <sz val="9"/>
        <color theme="1"/>
        <rFont val="Arial Narrow"/>
        <family val="2"/>
      </rPr>
      <t>CÓDIGO</t>
    </r>
  </si>
  <si>
    <r>
      <rPr>
        <sz val="9"/>
        <color theme="1"/>
        <rFont val="Arial Narrow"/>
        <family val="2"/>
      </rPr>
      <t>FRANCOS CFA</t>
    </r>
  </si>
  <si>
    <r>
      <rPr>
        <sz val="9"/>
        <color theme="1"/>
        <rFont val="Arial Narrow"/>
        <family val="2"/>
      </rPr>
      <t>FRANCOS CFA</t>
    </r>
  </si>
  <si>
    <r>
      <rPr>
        <sz val="9"/>
        <color theme="1"/>
        <rFont val="Arial Narrow"/>
        <family val="2"/>
      </rPr>
      <t>CÓDIGO</t>
    </r>
  </si>
  <si>
    <r>
      <rPr>
        <sz val="9"/>
        <color theme="1"/>
        <rFont val="Arial Narrow"/>
        <family val="2"/>
      </rPr>
      <t>FRANCOS CFA</t>
    </r>
  </si>
  <si>
    <r>
      <rPr>
        <sz val="9"/>
        <color theme="1"/>
        <rFont val="Arial Narrow"/>
        <family val="2"/>
      </rPr>
      <t>CÓDIGO ID:</t>
    </r>
  </si>
  <si>
    <r>
      <rPr>
        <sz val="9"/>
        <color theme="1"/>
        <rFont val="Arial Narrow"/>
        <family val="2"/>
      </rPr>
      <t>CÓDIGO ID:</t>
    </r>
  </si>
  <si>
    <r>
      <rPr>
        <sz val="9"/>
        <color theme="1"/>
        <rFont val="Arial Narrow"/>
        <family val="2"/>
      </rPr>
      <t>CÓDIGO</t>
    </r>
  </si>
  <si>
    <r>
      <rPr>
        <sz val="9"/>
        <color theme="1"/>
        <rFont val="Arial Narrow"/>
        <family val="2"/>
      </rPr>
      <t>N.º</t>
    </r>
  </si>
  <si>
    <r>
      <rPr>
        <sz val="9"/>
        <color theme="1"/>
        <rFont val="Arial Narrow"/>
        <family val="2"/>
      </rPr>
      <t>N.º</t>
    </r>
  </si>
  <si>
    <r>
      <rPr>
        <sz val="9"/>
        <color theme="1"/>
        <rFont val="Arial Narrow"/>
        <family val="2"/>
      </rPr>
      <t>N.º</t>
    </r>
  </si>
  <si>
    <r>
      <rPr>
        <sz val="9"/>
        <color theme="1"/>
        <rFont val="Arial Narrow"/>
        <family val="2"/>
      </rPr>
      <t>CÓDIGO</t>
    </r>
  </si>
  <si>
    <r>
      <rPr>
        <sz val="9"/>
        <color theme="1"/>
        <rFont val="Arial Narrow"/>
        <family val="2"/>
      </rPr>
      <t>N.º</t>
    </r>
  </si>
  <si>
    <r>
      <rPr>
        <sz val="9"/>
        <color theme="1"/>
        <rFont val="Arial Narrow"/>
        <family val="2"/>
      </rPr>
      <t>CÓDIGO</t>
    </r>
  </si>
  <si>
    <r>
      <rPr>
        <sz val="9"/>
        <color theme="1"/>
        <rFont val="Arial Narrow"/>
        <family val="2"/>
      </rPr>
      <t>CÓDIGO</t>
    </r>
  </si>
  <si>
    <r>
      <rPr>
        <sz val="9"/>
        <color theme="1"/>
        <rFont val="Arial Narrow"/>
        <family val="2"/>
      </rPr>
      <t>N.º</t>
    </r>
  </si>
  <si>
    <r>
      <rPr>
        <sz val="9"/>
        <color theme="1"/>
        <rFont val="Arial Narrow"/>
        <family val="2"/>
      </rPr>
      <t>CÓDIGO</t>
    </r>
  </si>
  <si>
    <r>
      <rPr>
        <sz val="9"/>
        <color theme="1"/>
        <rFont val="Arial Narrow"/>
        <family val="2"/>
      </rPr>
      <t>FRANCOS CFA</t>
    </r>
  </si>
  <si>
    <r>
      <rPr>
        <sz val="9"/>
        <color theme="1"/>
        <rFont val="Arial Narrow"/>
        <family val="2"/>
      </rPr>
      <t>CÓDIGO ID:</t>
    </r>
  </si>
  <si>
    <r>
      <rPr>
        <sz val="9"/>
        <color theme="1"/>
        <rFont val="Arial Narrow"/>
        <family val="2"/>
      </rPr>
      <t>CÓDIGO ID:</t>
    </r>
  </si>
  <si>
    <r>
      <rPr>
        <sz val="9"/>
        <color theme="1"/>
        <rFont val="Arial Narrow"/>
        <family val="2"/>
      </rPr>
      <t>CÓDIGO</t>
    </r>
  </si>
  <si>
    <r>
      <rPr>
        <sz val="9"/>
        <color theme="1"/>
        <rFont val="Arial Narrow"/>
        <family val="2"/>
      </rPr>
      <t>N.º</t>
    </r>
  </si>
  <si>
    <r>
      <rPr>
        <sz val="9"/>
        <color theme="1"/>
        <rFont val="Arial Narrow"/>
        <family val="2"/>
      </rPr>
      <t>CÓDIGO</t>
    </r>
  </si>
  <si>
    <r>
      <rPr>
        <sz val="9"/>
        <color theme="1"/>
        <rFont val="Arial Narrow"/>
        <family val="2"/>
      </rPr>
      <t>CÓDIGO</t>
    </r>
  </si>
  <si>
    <r>
      <rPr>
        <sz val="9"/>
        <color theme="1"/>
        <rFont val="Arial Narrow"/>
        <family val="2"/>
      </rPr>
      <t xml:space="preserve"> FRANCOS CFA</t>
    </r>
  </si>
  <si>
    <r>
      <rPr>
        <sz val="9"/>
        <color theme="1"/>
        <rFont val="Arial Narrow"/>
        <family val="2"/>
      </rPr>
      <t>Código ID:</t>
    </r>
  </si>
  <si>
    <r>
      <rPr>
        <sz val="9"/>
        <color theme="1"/>
        <rFont val="Arial Narrow"/>
        <family val="2"/>
      </rPr>
      <t>Código ID:</t>
    </r>
  </si>
  <si>
    <r>
      <rPr>
        <sz val="9"/>
        <color theme="1"/>
        <rFont val="Arial Narrow"/>
        <family val="2"/>
      </rPr>
      <t>CÓDIGO</t>
    </r>
  </si>
  <si>
    <r>
      <rPr>
        <sz val="9"/>
        <color theme="1"/>
        <rFont val="Arial Narrow"/>
        <family val="2"/>
      </rPr>
      <t>NÚMERO</t>
    </r>
  </si>
  <si>
    <r>
      <rPr>
        <sz val="9"/>
        <color theme="1"/>
        <rFont val="Arial Narrow"/>
        <family val="2"/>
      </rPr>
      <t>NÚMERO</t>
    </r>
  </si>
  <si>
    <r>
      <rPr>
        <sz val="9"/>
        <color theme="1"/>
        <rFont val="Arial Narrow"/>
        <family val="2"/>
      </rPr>
      <t>NÚMERO</t>
    </r>
  </si>
  <si>
    <r>
      <rPr>
        <sz val="9"/>
        <color theme="1"/>
        <rFont val="Arial Narrow"/>
        <family val="2"/>
      </rPr>
      <t>FRANCOS CFA</t>
    </r>
  </si>
  <si>
    <r>
      <rPr>
        <sz val="9"/>
        <color theme="1"/>
        <rFont val="Arial Narrow"/>
        <family val="2"/>
      </rPr>
      <t>CÓDIGO ID</t>
    </r>
  </si>
  <si>
    <r>
      <rPr>
        <sz val="9"/>
        <color theme="1"/>
        <rFont val="Arial Narrow"/>
        <family val="2"/>
      </rPr>
      <t>CÓDIGO ID</t>
    </r>
  </si>
  <si>
    <r>
      <rPr>
        <sz val="9"/>
        <color theme="1"/>
        <rFont val="Arial Narrow"/>
        <family val="2"/>
      </rPr>
      <t>NÚMERO</t>
    </r>
  </si>
  <si>
    <r>
      <rPr>
        <sz val="9"/>
        <rFont val="Arial"/>
        <family val="2"/>
      </rPr>
      <t>CÓDIGO</t>
    </r>
  </si>
  <si>
    <r>
      <rPr>
        <sz val="9"/>
        <color theme="1"/>
        <rFont val="Arial Narrow"/>
        <family val="2"/>
      </rPr>
      <t>NÚMERO</t>
    </r>
  </si>
  <si>
    <r>
      <rPr>
        <sz val="9"/>
        <rFont val="Arial"/>
        <family val="2"/>
      </rPr>
      <t>FRANCOS CFA</t>
    </r>
  </si>
  <si>
    <r>
      <rPr>
        <sz val="9"/>
        <rFont val="Arial"/>
        <family val="2"/>
      </rPr>
      <t>FRANCOS CFA</t>
    </r>
  </si>
  <si>
    <r>
      <rPr>
        <sz val="9"/>
        <rFont val="Arial"/>
        <family val="2"/>
      </rPr>
      <t>CÓDIGO</t>
    </r>
  </si>
  <si>
    <r>
      <rPr>
        <sz val="9"/>
        <rFont val="Arial"/>
        <family val="2"/>
      </rPr>
      <t>NÚMERO</t>
    </r>
  </si>
  <si>
    <r>
      <rPr>
        <sz val="9"/>
        <rFont val="Arial"/>
        <family val="2"/>
      </rPr>
      <t>FRANCOS CFA</t>
    </r>
  </si>
  <si>
    <r>
      <rPr>
        <sz val="9"/>
        <rFont val="Arial"/>
        <family val="2"/>
      </rPr>
      <t>CÓDIGO</t>
    </r>
  </si>
  <si>
    <r>
      <rPr>
        <sz val="9"/>
        <rFont val="Arial"/>
        <family val="2"/>
      </rPr>
      <t>FRANCOS CFA</t>
    </r>
  </si>
  <si>
    <r>
      <rPr>
        <sz val="9"/>
        <rFont val="Arial"/>
        <family val="2"/>
      </rPr>
      <t>CÓDIGO</t>
    </r>
  </si>
  <si>
    <r>
      <rPr>
        <sz val="9"/>
        <rFont val="Arial"/>
        <family val="2"/>
      </rPr>
      <t>FRANCOS CFA</t>
    </r>
  </si>
  <si>
    <r>
      <rPr>
        <sz val="9"/>
        <rFont val="Arial"/>
        <family val="2"/>
      </rPr>
      <t>CÓDIGO</t>
    </r>
  </si>
  <si>
    <r>
      <rPr>
        <sz val="9"/>
        <rFont val="Arial"/>
        <family val="2"/>
      </rPr>
      <t>FRANCOS CFA</t>
    </r>
  </si>
  <si>
    <r>
      <rPr>
        <sz val="9"/>
        <color theme="1"/>
        <rFont val="Arial Narrow"/>
        <family val="2"/>
      </rPr>
      <t>Bovinos</t>
    </r>
  </si>
  <si>
    <r>
      <rPr>
        <sz val="9"/>
        <color theme="1"/>
        <rFont val="Arial Narrow"/>
        <family val="2"/>
      </rPr>
      <t>Ovinos (carneiros)</t>
    </r>
  </si>
  <si>
    <r>
      <rPr>
        <sz val="9"/>
        <color theme="1"/>
        <rFont val="Arial Narrow"/>
        <family val="2"/>
      </rPr>
      <t>Caprinos (cabras)</t>
    </r>
  </si>
  <si>
    <r>
      <rPr>
        <sz val="9"/>
        <color theme="1"/>
        <rFont val="Arial Narrow"/>
        <family val="2"/>
      </rPr>
      <t>Equinos (cavalos)</t>
    </r>
  </si>
  <si>
    <r>
      <rPr>
        <sz val="9"/>
        <color theme="1"/>
        <rFont val="Arial Narrow"/>
        <family val="2"/>
      </rPr>
      <t>Asininos (burros)</t>
    </r>
  </si>
  <si>
    <r>
      <rPr>
        <sz val="9"/>
        <color theme="1"/>
        <rFont val="Arial Narrow"/>
        <family val="2"/>
      </rPr>
      <t>Suínos</t>
    </r>
  </si>
  <si>
    <r>
      <rPr>
        <sz val="9"/>
        <color theme="1"/>
        <rFont val="Arial Narrow"/>
        <family val="2"/>
      </rPr>
      <t>Coelhos</t>
    </r>
  </si>
  <si>
    <r>
      <rPr>
        <sz val="9"/>
        <color theme="1"/>
        <rFont val="Arial Narrow"/>
        <family val="2"/>
      </rPr>
      <t xml:space="preserve">Galinhas/frangos </t>
    </r>
  </si>
  <si>
    <r>
      <rPr>
        <sz val="9"/>
        <color theme="1"/>
        <rFont val="Arial Narrow"/>
        <family val="2"/>
      </rPr>
      <t>Pintadas</t>
    </r>
  </si>
  <si>
    <r>
      <rPr>
        <sz val="9"/>
        <color theme="1"/>
        <rFont val="Arial Narrow"/>
        <family val="2"/>
      </rPr>
      <t>Outras aves</t>
    </r>
  </si>
  <si>
    <r>
      <rPr>
        <sz val="9"/>
        <rFont val="Arial Narrow"/>
        <family val="2"/>
      </rPr>
      <t>Tipo de equipamentos</t>
    </r>
  </si>
  <si>
    <r>
      <rPr>
        <sz val="9"/>
        <rFont val="Arial Narrow"/>
        <family val="2"/>
      </rPr>
      <t>Quantos [...] possui o agregado familiar?</t>
    </r>
  </si>
  <si>
    <r>
      <rPr>
        <sz val="9"/>
        <rFont val="Arial Narrow"/>
        <family val="2"/>
      </rPr>
      <t xml:space="preserve">Por quanto venderia hoje o mais recente destes artigos? </t>
    </r>
  </si>
  <si>
    <r>
      <rPr>
        <sz val="9"/>
        <rFont val="Arial Narrow"/>
        <family val="2"/>
      </rPr>
      <t>Que quantia recebeu o agregado familiar pelo aluguer de [….]?</t>
    </r>
  </si>
  <si>
    <r>
      <rPr>
        <sz val="9"/>
        <rFont val="Arial Narrow"/>
        <family val="2"/>
      </rPr>
      <t>O agregado familiar utilizou […] que não lhe pertence mas que alugou a uma cooperativa ou a outro agregado familiar?
1=Sim
2=Não ►Linha seguinte</t>
    </r>
  </si>
  <si>
    <r>
      <rPr>
        <sz val="9"/>
        <rFont val="Arial Narrow"/>
        <family val="2"/>
      </rPr>
      <t>Que quantia pagou o agregado familiar pelo aluguer deste [….]?</t>
    </r>
  </si>
  <si>
    <r>
      <rPr>
        <b/>
        <sz val="9"/>
        <rFont val="Arial Narrow"/>
        <family val="2"/>
      </rPr>
      <t>DESCRITIVO</t>
    </r>
  </si>
  <si>
    <r>
      <rPr>
        <b/>
        <sz val="9"/>
        <rFont val="Arial Narrow"/>
        <family val="2"/>
      </rPr>
      <t>CÓDIGO</t>
    </r>
  </si>
  <si>
    <r>
      <rPr>
        <b/>
        <sz val="9"/>
        <rFont val="Arial Narrow"/>
        <family val="2"/>
      </rPr>
      <t>CÓDIGO</t>
    </r>
  </si>
  <si>
    <r>
      <rPr>
        <b/>
        <sz val="9"/>
        <rFont val="Arial Narrow"/>
        <family val="2"/>
      </rPr>
      <t>NÚMERO</t>
    </r>
  </si>
  <si>
    <r>
      <rPr>
        <b/>
        <sz val="9"/>
        <rFont val="Arial Narrow"/>
        <family val="2"/>
      </rPr>
      <t>ANOS</t>
    </r>
  </si>
  <si>
    <r>
      <rPr>
        <b/>
        <sz val="9"/>
        <rFont val="Arial Narrow"/>
        <family val="2"/>
      </rPr>
      <t>FRANCOS CFA</t>
    </r>
  </si>
  <si>
    <r>
      <rPr>
        <b/>
        <sz val="9"/>
        <rFont val="Arial Narrow"/>
        <family val="2"/>
      </rPr>
      <t>FRANCOS CFA</t>
    </r>
  </si>
  <si>
    <r>
      <rPr>
        <b/>
        <sz val="9"/>
        <rFont val="Arial Narrow"/>
        <family val="2"/>
      </rPr>
      <t>CÓDIGO</t>
    </r>
  </si>
  <si>
    <r>
      <rPr>
        <b/>
        <sz val="9"/>
        <rFont val="Arial Narrow"/>
        <family val="2"/>
      </rPr>
      <t>FRANCOS CFA</t>
    </r>
  </si>
  <si>
    <r>
      <rPr>
        <b/>
        <sz val="9"/>
        <rFont val="Arial Narrow"/>
        <family val="2"/>
      </rPr>
      <t>CÓDIGO</t>
    </r>
  </si>
  <si>
    <r>
      <rPr>
        <b/>
        <sz val="9"/>
        <rFont val="Arial Narrow"/>
        <family val="2"/>
      </rPr>
      <t>FRANCOS CFA</t>
    </r>
  </si>
  <si>
    <r>
      <rPr>
        <sz val="9"/>
        <rFont val="Arial Narrow"/>
        <family val="2"/>
      </rPr>
      <t>Trator</t>
    </r>
  </si>
  <si>
    <r>
      <rPr>
        <sz val="9"/>
        <rFont val="Arial Narrow"/>
        <family val="2"/>
      </rPr>
      <t>Pulverizador</t>
    </r>
  </si>
  <si>
    <r>
      <rPr>
        <sz val="9"/>
        <rFont val="Arial Narrow"/>
        <family val="2"/>
      </rPr>
      <t>Motocultivador</t>
    </r>
  </si>
  <si>
    <r>
      <rPr>
        <sz val="9"/>
        <rFont val="Arial Narrow"/>
        <family val="2"/>
      </rPr>
      <t>Ceifeira-debulhadora</t>
    </r>
  </si>
  <si>
    <r>
      <rPr>
        <sz val="9"/>
        <rFont val="Arial Narrow"/>
        <family val="2"/>
      </rPr>
      <t xml:space="preserve">Charrua </t>
    </r>
  </si>
  <si>
    <r>
      <rPr>
        <sz val="9"/>
        <rFont val="Arial Narrow"/>
        <family val="2"/>
      </rPr>
      <t>Catana</t>
    </r>
  </si>
  <si>
    <r>
      <rPr>
        <sz val="9"/>
        <rFont val="Arial Narrow"/>
        <family val="2"/>
      </rPr>
      <t>Semeadeira</t>
    </r>
  </si>
  <si>
    <r>
      <rPr>
        <sz val="9"/>
        <rFont val="Arial Narrow"/>
        <family val="2"/>
      </rPr>
      <t>Grade</t>
    </r>
  </si>
  <si>
    <r>
      <rPr>
        <sz val="9"/>
        <rFont val="Arial Narrow"/>
        <family val="2"/>
      </rPr>
      <t xml:space="preserve">Animais de lavoura </t>
    </r>
  </si>
  <si>
    <r>
      <rPr>
        <sz val="9"/>
        <rFont val="Arial Narrow"/>
        <family val="2"/>
      </rPr>
      <t>Carroças</t>
    </r>
  </si>
  <si>
    <r>
      <rPr>
        <sz val="9"/>
        <rFont val="Arial Narrow"/>
        <family val="2"/>
      </rPr>
      <t>Colmeia</t>
    </r>
  </si>
  <si>
    <r>
      <rPr>
        <sz val="9"/>
        <rFont val="Arial Narrow"/>
        <family val="2"/>
      </rPr>
      <t>Descascador de arroz</t>
    </r>
  </si>
  <si>
    <r>
      <rPr>
        <sz val="9"/>
        <rFont val="Arial Narrow"/>
        <family val="2"/>
      </rPr>
      <t>Colhedor-descarolador de milho</t>
    </r>
  </si>
  <si>
    <r>
      <rPr>
        <sz val="9"/>
        <rFont val="Arial Narrow"/>
        <family val="2"/>
      </rPr>
      <t>Debulhadora</t>
    </r>
  </si>
  <si>
    <r>
      <rPr>
        <sz val="9"/>
        <rFont val="Arial Narrow"/>
        <family val="2"/>
      </rPr>
      <t>Grupo motobomba</t>
    </r>
  </si>
  <si>
    <r>
      <rPr>
        <sz val="9"/>
        <rFont val="Arial Narrow"/>
        <family val="2"/>
      </rPr>
      <t>Bomba manual</t>
    </r>
  </si>
  <si>
    <r>
      <rPr>
        <sz val="9"/>
        <rFont val="Arial Narrow"/>
        <family val="2"/>
      </rPr>
      <t>Báscula</t>
    </r>
  </si>
  <si>
    <r>
      <rPr>
        <sz val="9"/>
        <rFont val="Arial Narrow"/>
        <family val="2"/>
      </rPr>
      <t>Enfeixadeira</t>
    </r>
  </si>
  <si>
    <r>
      <rPr>
        <sz val="9"/>
        <rFont val="Arial Narrow"/>
        <family val="2"/>
      </rPr>
      <t>Corta-palha</t>
    </r>
  </si>
  <si>
    <r>
      <rPr>
        <sz val="9"/>
        <rFont val="Arial Narrow"/>
        <family val="2"/>
      </rPr>
      <t>Bebedouro/manjedoura</t>
    </r>
  </si>
  <si>
    <r>
      <rPr>
        <sz val="9"/>
        <rFont val="Arial Narrow"/>
        <family val="2"/>
      </rPr>
      <t>Gadanheira</t>
    </r>
  </si>
  <si>
    <r>
      <rPr>
        <sz val="9"/>
        <rFont val="Arial Narrow"/>
        <family val="2"/>
      </rPr>
      <t>Moinho</t>
    </r>
  </si>
  <si>
    <r>
      <rPr>
        <sz val="9"/>
        <rFont val="Arial Narrow"/>
        <family val="2"/>
      </rPr>
      <t>Distribuidor de adubos</t>
    </r>
  </si>
  <si>
    <r>
      <rPr>
        <sz val="9"/>
        <rFont val="Arial Narrow"/>
        <family val="2"/>
      </rPr>
      <t>Ordenha mecânica</t>
    </r>
  </si>
  <si>
    <r>
      <rPr>
        <sz val="9"/>
        <rFont val="Arial Narrow"/>
        <family val="2"/>
      </rPr>
      <t>Chocadeira</t>
    </r>
  </si>
  <si>
    <r>
      <rPr>
        <sz val="9"/>
        <rFont val="Arial Narrow"/>
        <family val="2"/>
      </rPr>
      <t>Piroga motorizada</t>
    </r>
  </si>
  <si>
    <r>
      <rPr>
        <sz val="9"/>
        <rFont val="Arial Narrow"/>
        <family val="2"/>
      </rPr>
      <t>Piroga não motorizada</t>
    </r>
  </si>
  <si>
    <r>
      <rPr>
        <sz val="9"/>
        <rFont val="Arial Narrow"/>
        <family val="2"/>
      </rPr>
      <t>Rede de emalhar</t>
    </r>
  </si>
  <si>
    <r>
      <rPr>
        <sz val="9"/>
        <rFont val="Arial Narrow"/>
        <family val="2"/>
      </rPr>
      <t>Rede envolvente-arrastante</t>
    </r>
  </si>
  <si>
    <r>
      <rPr>
        <sz val="9"/>
        <rFont val="Arial Narrow"/>
        <family val="2"/>
      </rPr>
      <t>Tarrafa de mão</t>
    </r>
  </si>
  <si>
    <r>
      <rPr>
        <sz val="9"/>
        <rFont val="Arial Narrow"/>
        <family val="2"/>
      </rPr>
      <t>Palangre de anzol</t>
    </r>
  </si>
  <si>
    <r>
      <rPr>
        <sz val="9"/>
        <rFont val="Arial Narrow"/>
        <family val="2"/>
      </rPr>
      <t>Arpão</t>
    </r>
  </si>
  <si>
    <r>
      <rPr>
        <sz val="9"/>
        <rFont val="Arial Narrow"/>
        <family val="2"/>
      </rPr>
      <t>Outros (especificar)</t>
    </r>
  </si>
  <si>
    <r>
      <rPr>
        <sz val="9"/>
        <color theme="1"/>
        <rFont val="Arial Narrow"/>
        <family val="2"/>
      </rPr>
      <t>Nos últimos 12 meses, que autorizações ou licenças obteve para pescar?</t>
    </r>
  </si>
  <si>
    <r>
      <rPr>
        <sz val="9"/>
        <color theme="1"/>
        <rFont val="Arial Narrow"/>
        <family val="2"/>
      </rPr>
      <t xml:space="preserve"> por conta própria?</t>
    </r>
  </si>
  <si>
    <r>
      <rPr>
        <sz val="9"/>
        <color theme="1"/>
        <rFont val="Arial Narrow"/>
        <family val="2"/>
      </rPr>
      <t>Autorização ou licença 1</t>
    </r>
  </si>
  <si>
    <r>
      <rPr>
        <sz val="9"/>
        <color theme="1"/>
        <rFont val="Arial Narrow"/>
        <family val="2"/>
      </rPr>
      <t>1 = Sim</t>
    </r>
  </si>
  <si>
    <r>
      <rPr>
        <sz val="9"/>
        <color theme="1"/>
        <rFont val="Arial Narrow"/>
        <family val="2"/>
      </rPr>
      <t>CÓDIGO</t>
    </r>
  </si>
  <si>
    <r>
      <rPr>
        <sz val="9"/>
        <color theme="1"/>
        <rFont val="Arial Narrow"/>
        <family val="2"/>
      </rPr>
      <t>2 Não ► Secção 20</t>
    </r>
  </si>
  <si>
    <r>
      <rPr>
        <sz val="9"/>
        <color theme="1"/>
        <rFont val="Arial Narrow"/>
        <family val="2"/>
      </rPr>
      <t>Autorização sazonal</t>
    </r>
  </si>
  <si>
    <r>
      <rPr>
        <sz val="9"/>
        <color theme="1"/>
        <rFont val="Arial Narrow"/>
        <family val="2"/>
      </rPr>
      <t>Autorização especializada</t>
    </r>
  </si>
  <si>
    <r>
      <rPr>
        <sz val="9"/>
        <color theme="1"/>
        <rFont val="Arial Narrow"/>
        <family val="2"/>
      </rPr>
      <t>Autorização ou licença 2</t>
    </r>
  </si>
  <si>
    <r>
      <rPr>
        <sz val="9"/>
        <color theme="1"/>
        <rFont val="Arial Narrow"/>
        <family val="2"/>
      </rPr>
      <t>Pessoa 1</t>
    </r>
  </si>
  <si>
    <r>
      <rPr>
        <sz val="9"/>
        <color theme="1"/>
        <rFont val="Arial Narrow"/>
        <family val="2"/>
      </rPr>
      <t>Pessoa 2</t>
    </r>
  </si>
  <si>
    <r>
      <rPr>
        <sz val="9"/>
        <color theme="1"/>
        <rFont val="Arial Narrow"/>
        <family val="2"/>
      </rPr>
      <t>Pessoa 3</t>
    </r>
  </si>
  <si>
    <r>
      <rPr>
        <sz val="9"/>
        <color theme="1"/>
        <rFont val="Arial Narrow"/>
        <family val="2"/>
      </rPr>
      <t>Outro (especificar)</t>
    </r>
  </si>
  <si>
    <r>
      <rPr>
        <sz val="9"/>
        <color theme="1"/>
        <rFont val="Arial Narrow"/>
        <family val="2"/>
      </rPr>
      <t>Autorização ou licença 3</t>
    </r>
  </si>
  <si>
    <r>
      <rPr>
        <sz val="9"/>
        <color theme="1"/>
        <rFont val="Arial Narrow"/>
        <family val="2"/>
      </rPr>
      <t>Mar/oceano</t>
    </r>
  </si>
  <si>
    <r>
      <rPr>
        <sz val="9"/>
        <color theme="1"/>
        <rFont val="Arial Narrow"/>
        <family val="2"/>
      </rPr>
      <t>Regato (sazonal)</t>
    </r>
  </si>
  <si>
    <r>
      <rPr>
        <sz val="9"/>
        <color theme="1"/>
        <rFont val="Arial Narrow"/>
        <family val="2"/>
      </rPr>
      <t>CÓDIGO</t>
    </r>
  </si>
  <si>
    <r>
      <rPr>
        <sz val="9"/>
        <color theme="1"/>
        <rFont val="Arial Narrow"/>
        <family val="2"/>
      </rPr>
      <t>Lagoa/lago de água doce</t>
    </r>
  </si>
  <si>
    <r>
      <rPr>
        <sz val="9"/>
        <color theme="1"/>
        <rFont val="Arial Narrow"/>
        <family val="2"/>
      </rPr>
      <t>Autorização ou licença 1 (Francos CFA)</t>
    </r>
  </si>
  <si>
    <r>
      <rPr>
        <sz val="9"/>
        <color theme="1"/>
        <rFont val="Arial Narrow"/>
        <family val="2"/>
      </rPr>
      <t>Pântanos de água doce</t>
    </r>
  </si>
  <si>
    <r>
      <rPr>
        <sz val="9"/>
        <color theme="1"/>
        <rFont val="Arial Narrow"/>
        <family val="2"/>
      </rPr>
      <t>Autorização ou licença 2 (Francos CFA)</t>
    </r>
  </si>
  <si>
    <r>
      <rPr>
        <sz val="9"/>
        <color theme="1"/>
        <rFont val="Arial Narrow"/>
        <family val="2"/>
      </rPr>
      <t>Pântanos de água salgada</t>
    </r>
  </si>
  <si>
    <r>
      <rPr>
        <sz val="9"/>
        <color theme="1"/>
        <rFont val="Arial Narrow"/>
        <family val="2"/>
      </rPr>
      <t>Autorização ou licença 3 (Francos CFA)</t>
    </r>
  </si>
  <si>
    <r>
      <rPr>
        <sz val="9"/>
        <color theme="1"/>
        <rFont val="Arial Narrow"/>
        <family val="2"/>
      </rPr>
      <t>Outro (especificar)</t>
    </r>
  </si>
  <si>
    <r>
      <rPr>
        <sz val="9"/>
        <color theme="1"/>
        <rFont val="Arial Narrow"/>
        <family val="2"/>
      </rPr>
      <t>Nos últimos 12 meses, contratou trabalhadores para a sua atividade de pesca?</t>
    </r>
  </si>
  <si>
    <r>
      <rPr>
        <sz val="9"/>
        <color theme="1"/>
        <rFont val="Arial Narrow"/>
        <family val="2"/>
      </rPr>
      <t>Pesca a partir da praia/da margem/da borda do rio</t>
    </r>
  </si>
  <si>
    <r>
      <rPr>
        <sz val="9"/>
        <color theme="1"/>
        <rFont val="Arial Narrow"/>
        <family val="2"/>
      </rPr>
      <t xml:space="preserve">A partir da praia/da margem/da borda do rio </t>
    </r>
  </si>
  <si>
    <r>
      <rPr>
        <sz val="9"/>
        <color theme="1"/>
        <rFont val="Arial Narrow"/>
        <family val="2"/>
      </rPr>
      <t>Sim</t>
    </r>
  </si>
  <si>
    <r>
      <rPr>
        <sz val="9"/>
        <color theme="1"/>
        <rFont val="Arial Narrow"/>
        <family val="2"/>
      </rPr>
      <t>CÓDIGO</t>
    </r>
  </si>
  <si>
    <r>
      <rPr>
        <sz val="9"/>
        <color theme="1"/>
        <rFont val="Arial Narrow"/>
        <family val="2"/>
      </rPr>
      <t>Ambos</t>
    </r>
  </si>
  <si>
    <r>
      <rPr>
        <sz val="9"/>
        <color theme="1"/>
        <rFont val="Arial Narrow"/>
        <family val="2"/>
      </rPr>
      <t>CÓDIGO</t>
    </r>
  </si>
  <si>
    <r>
      <rPr>
        <sz val="9"/>
        <color theme="1"/>
        <rFont val="Arial Narrow"/>
        <family val="2"/>
      </rPr>
      <t>Nos últimos 12 meses, quanto pagou a estes trabalhadores?</t>
    </r>
  </si>
  <si>
    <r>
      <rPr>
        <sz val="9"/>
        <color theme="1"/>
        <rFont val="Arial Narrow"/>
        <family val="2"/>
      </rPr>
      <t>Onde pesca com mais frequência?</t>
    </r>
  </si>
  <si>
    <r>
      <rPr>
        <sz val="9"/>
        <color theme="1"/>
        <rFont val="Arial Narrow"/>
        <family val="2"/>
      </rPr>
      <t>Áreas acessíveis num dia</t>
    </r>
  </si>
  <si>
    <r>
      <rPr>
        <sz val="9"/>
        <color theme="1"/>
        <rFont val="Arial Narrow"/>
        <family val="2"/>
      </rPr>
      <t>CÓDIGO</t>
    </r>
  </si>
  <si>
    <r>
      <rPr>
        <sz val="9"/>
        <color theme="1"/>
        <rFont val="Arial Narrow"/>
        <family val="2"/>
      </rPr>
      <t>No seu país, acessíveis em vários dias</t>
    </r>
  </si>
  <si>
    <r>
      <rPr>
        <sz val="9"/>
        <color theme="1"/>
        <rFont val="Arial Narrow"/>
        <family val="2"/>
      </rPr>
      <t>Noutros países</t>
    </r>
  </si>
  <si>
    <r>
      <rPr>
        <sz val="9"/>
        <color theme="1"/>
        <rFont val="Arial Narrow"/>
        <family val="2"/>
      </rPr>
      <t>Nos últimos 12 meses, quanto gastou em gelo? (FRANCOS CFA)</t>
    </r>
  </si>
  <si>
    <r>
      <rPr>
        <sz val="9"/>
        <color theme="1"/>
        <rFont val="Arial Narrow"/>
        <family val="2"/>
      </rPr>
      <t>Nos últimos 12 meses, que meses corresponderam à estação alta, à estação baixa e quais os meses sem pesca?</t>
    </r>
  </si>
  <si>
    <r>
      <rPr>
        <i/>
        <sz val="9"/>
        <color theme="1"/>
        <rFont val="Arial Narrow"/>
        <family val="2"/>
      </rPr>
      <t>(Assinalar os meses da estação alta com 1, os meses da estação baixa com 2 e os meses sem pescar com 3.)</t>
    </r>
  </si>
  <si>
    <r>
      <rPr>
        <sz val="9"/>
        <color theme="1"/>
        <rFont val="Arial Narrow"/>
        <family val="2"/>
      </rPr>
      <t>JAN</t>
    </r>
  </si>
  <si>
    <r>
      <rPr>
        <sz val="9"/>
        <color theme="1"/>
        <rFont val="Arial Narrow"/>
        <family val="2"/>
      </rPr>
      <t>FEV</t>
    </r>
  </si>
  <si>
    <r>
      <rPr>
        <sz val="9"/>
        <color theme="1"/>
        <rFont val="Arial Narrow"/>
        <family val="2"/>
      </rPr>
      <t>MAR</t>
    </r>
  </si>
  <si>
    <r>
      <rPr>
        <sz val="9"/>
        <color theme="1"/>
        <rFont val="Arial Narrow"/>
        <family val="2"/>
      </rPr>
      <t>ABR</t>
    </r>
  </si>
  <si>
    <r>
      <rPr>
        <sz val="9"/>
        <color theme="1"/>
        <rFont val="Arial Narrow"/>
        <family val="2"/>
      </rPr>
      <t>MAI</t>
    </r>
  </si>
  <si>
    <r>
      <rPr>
        <sz val="9"/>
        <color theme="1"/>
        <rFont val="Arial Narrow"/>
        <family val="2"/>
      </rPr>
      <t>JUN</t>
    </r>
  </si>
  <si>
    <r>
      <rPr>
        <sz val="9"/>
        <color theme="1"/>
        <rFont val="Arial Narrow"/>
        <family val="2"/>
      </rPr>
      <t>JUL</t>
    </r>
  </si>
  <si>
    <r>
      <rPr>
        <sz val="9"/>
        <color theme="1"/>
        <rFont val="Arial Narrow"/>
        <family val="2"/>
      </rPr>
      <t>AGO</t>
    </r>
  </si>
  <si>
    <r>
      <rPr>
        <sz val="9"/>
        <color theme="1"/>
        <rFont val="Arial Narrow"/>
        <family val="2"/>
      </rPr>
      <t>SET</t>
    </r>
  </si>
  <si>
    <r>
      <rPr>
        <sz val="9"/>
        <color theme="1"/>
        <rFont val="Arial Narrow"/>
        <family val="2"/>
      </rPr>
      <t>OUT</t>
    </r>
  </si>
  <si>
    <r>
      <rPr>
        <sz val="9"/>
        <color theme="1"/>
        <rFont val="Arial Narrow"/>
        <family val="2"/>
      </rPr>
      <t>NOV</t>
    </r>
  </si>
  <si>
    <r>
      <rPr>
        <sz val="9"/>
        <color theme="1"/>
        <rFont val="Arial Narrow"/>
        <family val="2"/>
      </rPr>
      <t>DEZ</t>
    </r>
  </si>
  <si>
    <r>
      <rPr>
        <sz val="9"/>
        <color theme="1"/>
        <rFont val="Arial Narrow"/>
        <family val="2"/>
      </rPr>
      <t>Consumo</t>
    </r>
  </si>
  <si>
    <r>
      <rPr>
        <sz val="9"/>
        <color theme="1"/>
        <rFont val="Arial Narrow"/>
        <family val="2"/>
      </rPr>
      <t>Pagamento</t>
    </r>
  </si>
  <si>
    <r>
      <rPr>
        <sz val="9"/>
        <color theme="1"/>
        <rFont val="Arial Narrow"/>
        <family val="2"/>
      </rPr>
      <t>Insumo</t>
    </r>
  </si>
  <si>
    <r>
      <rPr>
        <sz val="9"/>
        <color theme="1"/>
        <rFont val="Arial Narrow"/>
        <family val="2"/>
      </rPr>
      <t>Venda</t>
    </r>
  </si>
  <si>
    <r>
      <rPr>
        <sz val="9"/>
        <color theme="1"/>
        <rFont val="Arial Narrow"/>
        <family val="2"/>
      </rPr>
      <t>Espécie</t>
    </r>
  </si>
  <si>
    <r>
      <rPr>
        <sz val="9"/>
        <color theme="1"/>
        <rFont val="Arial Narrow"/>
        <family val="2"/>
      </rPr>
      <t>Código</t>
    </r>
  </si>
  <si>
    <r>
      <rPr>
        <sz val="9"/>
        <color theme="1"/>
        <rFont val="Arial Narrow"/>
        <family val="2"/>
      </rPr>
      <t>Quantidade</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</si>
  <si>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</si>
  <si>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</si>
  <si>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</si>
  <si>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</si>
  <si>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</si>
  <si>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</si>
  <si>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</si>
  <si>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</si>
  <si>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Onde vendeu principalmente [ESPÉCIES]?</t>
    </r>
  </si>
  <si>
    <r>
      <rPr>
        <sz val="9"/>
        <color theme="1"/>
        <rFont val="Arial Narrow"/>
        <family val="2"/>
      </rPr>
      <t>A quem vendeu principalmente [ESPÉCIES]?</t>
    </r>
  </si>
  <si>
    <r>
      <rPr>
        <sz val="9"/>
        <color theme="1"/>
        <rFont val="Arial Narrow"/>
        <family val="2"/>
      </rPr>
      <t>Na última ESTAÇÃO ALTA quanto recebeu em média pela venda de [ESPÉCIES] NUM MÊS?</t>
    </r>
  </si>
  <si>
    <r>
      <rPr>
        <sz val="9"/>
        <color theme="1"/>
        <rFont val="Arial Narrow"/>
        <family val="2"/>
      </rPr>
      <t>Consumidores</t>
    </r>
  </si>
  <si>
    <r>
      <rPr>
        <sz val="9"/>
        <color theme="1"/>
        <rFont val="Arial Narrow"/>
        <family val="2"/>
      </rPr>
      <t>Mercado</t>
    </r>
  </si>
  <si>
    <r>
      <rPr>
        <sz val="9"/>
        <color theme="1"/>
        <rFont val="Arial Narrow"/>
        <family val="2"/>
      </rPr>
      <t>Comerciantes</t>
    </r>
  </si>
  <si>
    <r>
      <rPr>
        <sz val="9"/>
        <color theme="1"/>
        <rFont val="Arial Narrow"/>
        <family val="2"/>
      </rPr>
      <t>Outro (especificar)</t>
    </r>
  </si>
  <si>
    <r>
      <rPr>
        <sz val="9"/>
        <color theme="1"/>
        <rFont val="Arial Narrow"/>
        <family val="2"/>
      </rPr>
      <t>Transformador</t>
    </r>
  </si>
  <si>
    <r>
      <rPr>
        <sz val="9"/>
        <color theme="1"/>
        <rFont val="Arial Narrow"/>
        <family val="2"/>
      </rPr>
      <t>Outro (especificar)</t>
    </r>
  </si>
  <si>
    <r>
      <rPr>
        <sz val="9"/>
        <color theme="1"/>
        <rFont val="Arial Narrow"/>
        <family val="2"/>
      </rPr>
      <t>Espécie</t>
    </r>
  </si>
  <si>
    <r>
      <rPr>
        <sz val="9"/>
        <color theme="1"/>
        <rFont val="Arial Narrow"/>
        <family val="2"/>
      </rPr>
      <t>Código</t>
    </r>
  </si>
  <si>
    <r>
      <rPr>
        <sz val="9"/>
        <color theme="1"/>
        <rFont val="Arial Narrow"/>
        <family val="2"/>
      </rPr>
      <t>Número</t>
    </r>
  </si>
  <si>
    <r>
      <rPr>
        <sz val="9"/>
        <color theme="1"/>
        <rFont val="Arial Narrow"/>
        <family val="2"/>
      </rPr>
      <t>Número</t>
    </r>
  </si>
  <si>
    <r>
      <rPr>
        <sz val="9"/>
        <color theme="1"/>
        <rFont val="Arial Narrow"/>
        <family val="2"/>
      </rPr>
      <t>FRANCOS CFA</t>
    </r>
  </si>
  <si>
    <r>
      <rPr>
        <sz val="9"/>
        <color theme="1"/>
        <rFont val="Arial Narrow"/>
        <family val="2"/>
      </rPr>
      <t>Na última ESTAÇÃO BAIXA quantas [ESPÉCIES] capturou em média NUM MÊS?</t>
    </r>
  </si>
  <si>
    <r>
      <rPr>
        <sz val="9"/>
        <color theme="1"/>
        <rFont val="Arial Narrow"/>
        <family val="2"/>
      </rPr>
      <t>Na última ESTAÇÃO BAIXA quantas [ESPÉCIES] em média, das que capturou, consumiu/deu em pagamento/utilizou como insumo de transformação/vendeu NUM MÊS?</t>
    </r>
  </si>
  <si>
    <r>
      <rPr>
        <sz val="9"/>
        <color theme="1"/>
        <rFont val="Arial Narrow"/>
        <family val="2"/>
      </rPr>
      <t>Consumo</t>
    </r>
  </si>
  <si>
    <r>
      <rPr>
        <sz val="9"/>
        <color theme="1"/>
        <rFont val="Arial Narrow"/>
        <family val="2"/>
      </rPr>
      <t>Pagamento</t>
    </r>
  </si>
  <si>
    <r>
      <rPr>
        <sz val="9"/>
        <color theme="1"/>
        <rFont val="Arial Narrow"/>
        <family val="2"/>
      </rPr>
      <t>Insumo</t>
    </r>
  </si>
  <si>
    <r>
      <rPr>
        <sz val="9"/>
        <color theme="1"/>
        <rFont val="Arial Narrow"/>
        <family val="2"/>
      </rPr>
      <t>Venda</t>
    </r>
  </si>
  <si>
    <r>
      <rPr>
        <sz val="9"/>
        <color theme="1"/>
        <rFont val="Arial Narrow"/>
        <family val="2"/>
      </rPr>
      <t>Espécie</t>
    </r>
  </si>
  <si>
    <r>
      <rPr>
        <sz val="9"/>
        <color theme="1"/>
        <rFont val="Arial Narrow"/>
        <family val="2"/>
      </rPr>
      <t>Código</t>
    </r>
  </si>
  <si>
    <r>
      <rPr>
        <sz val="9"/>
        <color theme="1"/>
        <rFont val="Arial Narrow"/>
        <family val="2"/>
      </rPr>
      <t>Quantidade</t>
    </r>
  </si>
  <si>
    <r>
      <rPr>
        <sz val="9"/>
        <color theme="1"/>
        <rFont val="Arial Narrow"/>
        <family val="2"/>
      </rPr>
      <t>Unidade</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</si>
  <si>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</si>
  <si>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</si>
  <si>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</si>
  <si>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</si>
  <si>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</si>
  <si>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</si>
  <si>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Quant.</t>
    </r>
  </si>
  <si>
    <r>
      <rPr>
        <sz val="9"/>
        <color theme="1"/>
        <rFont val="Arial Narrow"/>
        <family val="2"/>
      </rPr>
      <t>UML</t>
    </r>
  </si>
  <si>
    <r>
      <rPr>
        <sz val="9"/>
        <color theme="1"/>
        <rFont val="Arial Narrow"/>
        <family val="2"/>
      </rPr>
      <t>Onde vendeu principalmente [ESPÉCIES]?</t>
    </r>
  </si>
  <si>
    <r>
      <rPr>
        <sz val="9"/>
        <color theme="1"/>
        <rFont val="Arial Narrow"/>
        <family val="2"/>
      </rPr>
      <t>A quem vendeu principalmente [ESPÉCIES]?</t>
    </r>
  </si>
  <si>
    <r>
      <rPr>
        <sz val="9"/>
        <color theme="1"/>
        <rFont val="Arial Narrow"/>
        <family val="2"/>
      </rPr>
      <t>Na última ESTAÇÃO BAIXA quanto recebeu em média pela venda de [ESPÉCIES] NUM MÊS?</t>
    </r>
  </si>
  <si>
    <r>
      <rPr>
        <sz val="9"/>
        <color theme="1"/>
        <rFont val="Arial Narrow"/>
        <family val="2"/>
      </rPr>
      <t>Consumidores</t>
    </r>
  </si>
  <si>
    <r>
      <rPr>
        <sz val="9"/>
        <color theme="1"/>
        <rFont val="Arial Narrow"/>
        <family val="2"/>
      </rPr>
      <t>Mercado</t>
    </r>
  </si>
  <si>
    <r>
      <rPr>
        <sz val="9"/>
        <color theme="1"/>
        <rFont val="Arial Narrow"/>
        <family val="2"/>
      </rPr>
      <t>Comerciantes</t>
    </r>
  </si>
  <si>
    <r>
      <rPr>
        <sz val="9"/>
        <color theme="1"/>
        <rFont val="Arial Narrow"/>
        <family val="2"/>
      </rPr>
      <t>Outro (especificar)</t>
    </r>
  </si>
  <si>
    <r>
      <rPr>
        <sz val="9"/>
        <color theme="1"/>
        <rFont val="Arial Narrow"/>
        <family val="2"/>
      </rPr>
      <t>Transformador</t>
    </r>
  </si>
  <si>
    <r>
      <rPr>
        <sz val="9"/>
        <color theme="1"/>
        <rFont val="Arial Narrow"/>
        <family val="2"/>
      </rPr>
      <t>Outro (especificar)</t>
    </r>
  </si>
  <si>
    <r>
      <rPr>
        <sz val="9"/>
        <color theme="1"/>
        <rFont val="Arial Narrow"/>
        <family val="2"/>
      </rPr>
      <t>Espécie</t>
    </r>
  </si>
  <si>
    <r>
      <rPr>
        <sz val="9"/>
        <color theme="1"/>
        <rFont val="Arial Narrow"/>
        <family val="2"/>
      </rPr>
      <t>Código</t>
    </r>
  </si>
  <si>
    <r>
      <rPr>
        <sz val="9"/>
        <color theme="1"/>
        <rFont val="Arial Narrow"/>
        <family val="2"/>
      </rPr>
      <t>CÓDIGO</t>
    </r>
  </si>
  <si>
    <r>
      <rPr>
        <sz val="9"/>
        <color theme="1"/>
        <rFont val="Arial Narrow"/>
        <family val="2"/>
      </rPr>
      <t>CÓDIGO</t>
    </r>
  </si>
  <si>
    <r>
      <rPr>
        <sz val="9"/>
        <color theme="1"/>
        <rFont val="Arial Narrow"/>
        <family val="2"/>
      </rPr>
      <t>FRANCOS CFA</t>
    </r>
  </si>
  <si>
    <r>
      <rPr>
        <b/>
        <sz val="12"/>
        <rFont val="Arial Narrow"/>
        <family val="2"/>
      </rPr>
      <t>Secção 20: Pobreza subjetiva</t>
    </r>
  </si>
  <si>
    <r>
      <rPr>
        <sz val="9"/>
        <rFont val="Arial Narrow"/>
        <family val="2"/>
      </rPr>
      <t>1. Sim</t>
    </r>
  </si>
  <si>
    <r>
      <rPr>
        <sz val="9"/>
        <rFont val="Arial Narrow"/>
        <family val="2"/>
      </rPr>
      <t>3. Não sabe</t>
    </r>
  </si>
  <si>
    <r>
      <rPr>
        <sz val="9"/>
        <rFont val="Arial Narrow"/>
        <family val="2"/>
      </rPr>
      <t>2. Não</t>
    </r>
  </si>
  <si>
    <r>
      <rPr>
        <sz val="9"/>
        <rFont val="Arial Narrow"/>
        <family val="2"/>
      </rPr>
      <t>Considerando o rendimento do seu agregado familiar, pensa que vive?</t>
    </r>
  </si>
  <si>
    <r>
      <rPr>
        <sz val="9"/>
        <rFont val="Arial Narrow"/>
        <family val="2"/>
      </rPr>
      <t>1. Bem</t>
    </r>
  </si>
  <si>
    <r>
      <rPr>
        <sz val="9"/>
        <rFont val="Arial Narrow"/>
        <family val="2"/>
      </rPr>
      <t>4. Com dificuldade</t>
    </r>
  </si>
  <si>
    <r>
      <rPr>
        <sz val="9"/>
        <rFont val="Arial Narrow"/>
        <family val="2"/>
      </rPr>
      <t>2. Relativamente bem</t>
    </r>
  </si>
  <si>
    <r>
      <rPr>
        <sz val="9"/>
        <rFont val="Arial Narrow"/>
        <family val="2"/>
      </rPr>
      <t>5. Não sabe</t>
    </r>
  </si>
  <si>
    <r>
      <rPr>
        <sz val="9"/>
        <rFont val="Arial Narrow"/>
        <family val="2"/>
      </rPr>
      <t>1. Sim</t>
    </r>
  </si>
  <si>
    <r>
      <rPr>
        <sz val="9"/>
        <rFont val="Arial Narrow"/>
        <family val="2"/>
      </rPr>
      <t>3. Não sabe</t>
    </r>
  </si>
  <si>
    <r>
      <rPr>
        <sz val="9"/>
        <rFont val="Arial Narrow"/>
        <family val="2"/>
      </rPr>
      <t>3. Razoavelmente</t>
    </r>
  </si>
  <si>
    <r>
      <rPr>
        <sz val="9"/>
        <rFont val="Arial Narrow"/>
        <family val="2"/>
      </rPr>
      <t>2. Não</t>
    </r>
  </si>
  <si>
    <r>
      <rPr>
        <sz val="9"/>
        <rFont val="Arial Narrow"/>
        <family val="2"/>
      </rPr>
      <t>Como vive em relação aos seus vizinhos na localidade?</t>
    </r>
  </si>
  <si>
    <r>
      <rPr>
        <sz val="9"/>
        <rFont val="Arial Narrow"/>
        <family val="2"/>
      </rPr>
      <t>1. Claramente melhor</t>
    </r>
  </si>
  <si>
    <r>
      <rPr>
        <sz val="9"/>
        <rFont val="Arial Narrow"/>
        <family val="2"/>
      </rPr>
      <t>1. Sim</t>
    </r>
  </si>
  <si>
    <r>
      <rPr>
        <sz val="9"/>
        <rFont val="Arial Narrow"/>
        <family val="2"/>
      </rPr>
      <t>3. Não sabe</t>
    </r>
  </si>
  <si>
    <r>
      <rPr>
        <sz val="9"/>
        <rFont val="Arial Narrow"/>
        <family val="2"/>
      </rPr>
      <t>2. Um pouco melhor</t>
    </r>
  </si>
  <si>
    <r>
      <rPr>
        <sz val="9"/>
        <rFont val="Arial Narrow"/>
        <family val="2"/>
      </rPr>
      <t>4. Pior</t>
    </r>
  </si>
  <si>
    <r>
      <rPr>
        <sz val="9"/>
        <rFont val="Arial Narrow"/>
        <family val="2"/>
      </rPr>
      <t>2. Não</t>
    </r>
  </si>
  <si>
    <r>
      <rPr>
        <sz val="9"/>
        <rFont val="Arial Narrow"/>
        <family val="2"/>
      </rPr>
      <t>3. De modo semelhante</t>
    </r>
  </si>
  <si>
    <r>
      <rPr>
        <sz val="9"/>
        <rFont val="Arial Narrow"/>
        <family val="2"/>
      </rPr>
      <t>5. Não sabe</t>
    </r>
  </si>
  <si>
    <r>
      <rPr>
        <sz val="9"/>
        <rFont val="Arial Narrow"/>
        <family val="2"/>
      </rPr>
      <t>1. Sim</t>
    </r>
  </si>
  <si>
    <r>
      <rPr>
        <sz val="9"/>
        <rFont val="Arial Narrow"/>
        <family val="2"/>
      </rPr>
      <t>3. Não sabe</t>
    </r>
  </si>
  <si>
    <r>
      <rPr>
        <sz val="9"/>
        <rFont val="Arial Narrow"/>
        <family val="2"/>
      </rPr>
      <t>2. Não</t>
    </r>
  </si>
  <si>
    <r>
      <rPr>
        <sz val="9"/>
        <rFont val="Arial Narrow"/>
        <family val="2"/>
      </rPr>
      <t>1. Sim</t>
    </r>
  </si>
  <si>
    <r>
      <rPr>
        <sz val="9"/>
        <rFont val="Arial Narrow"/>
        <family val="2"/>
      </rPr>
      <t>3. Não sabe</t>
    </r>
  </si>
  <si>
    <r>
      <rPr>
        <sz val="9"/>
        <rFont val="Arial Narrow"/>
        <family val="2"/>
      </rPr>
      <t>Se lhe fosse pedido que classificasse o seu agregado familiar numa escala de bem-estar de pobre a rico, como o classificaria?</t>
    </r>
  </si>
  <si>
    <r>
      <rPr>
        <sz val="9"/>
        <rFont val="Arial Narrow"/>
        <family val="2"/>
      </rPr>
      <t>2. Não</t>
    </r>
  </si>
  <si>
    <r>
      <rPr>
        <sz val="9"/>
        <rFont val="Arial Narrow"/>
        <family val="2"/>
      </rPr>
      <t>1. Rico</t>
    </r>
  </si>
  <si>
    <r>
      <rPr>
        <sz val="9"/>
        <rFont val="Arial Narrow"/>
        <family val="2"/>
      </rPr>
      <t>4. Muito pobre</t>
    </r>
  </si>
  <si>
    <r>
      <rPr>
        <sz val="9"/>
        <rFont val="Arial Narrow"/>
        <family val="2"/>
      </rPr>
      <t>3. Pobre</t>
    </r>
  </si>
  <si>
    <r>
      <rPr>
        <sz val="9"/>
        <rFont val="Arial Narrow"/>
        <family val="2"/>
      </rPr>
      <t>5. Não sabe</t>
    </r>
  </si>
  <si>
    <r>
      <rPr>
        <sz val="9"/>
        <rFont val="Arial Narrow"/>
        <family val="2"/>
      </rPr>
      <t>Na sua opinião, quais são as três principais causas de pobreza dos agregados familiares?</t>
    </r>
  </si>
  <si>
    <r>
      <rPr>
        <sz val="8.5"/>
        <rFont val="Arial Narrow"/>
        <family val="2"/>
      </rPr>
      <t>Falta de emprego</t>
    </r>
  </si>
  <si>
    <r>
      <rPr>
        <sz val="8.5"/>
        <rFont val="Arial Narrow"/>
        <family val="2"/>
      </rPr>
      <t>5 Falta de estradas</t>
    </r>
  </si>
  <si>
    <r>
      <rPr>
        <sz val="8.5"/>
        <rFont val="Arial Narrow"/>
        <family val="2"/>
      </rPr>
      <t>Ausência de instrução</t>
    </r>
  </si>
  <si>
    <r>
      <rPr>
        <sz val="8.5"/>
        <rFont val="Arial Narrow"/>
        <family val="2"/>
      </rPr>
      <t>6 Falta de água/pastagens</t>
    </r>
  </si>
  <si>
    <r>
      <rPr>
        <sz val="8.5"/>
        <rFont val="Arial Narrow"/>
        <family val="2"/>
      </rPr>
      <t>10 Quebra nas vendas de produtos agrícolas</t>
    </r>
  </si>
  <si>
    <r>
      <rPr>
        <sz val="8.5"/>
        <rFont val="Arial Narrow"/>
        <family val="2"/>
      </rPr>
      <t>Falta de terras</t>
    </r>
  </si>
  <si>
    <r>
      <rPr>
        <sz val="8.5"/>
        <rFont val="Arial Narrow"/>
        <family val="2"/>
      </rPr>
      <t>7 Secas frequentes/inundações</t>
    </r>
  </si>
  <si>
    <r>
      <rPr>
        <sz val="8.5"/>
        <rFont val="Arial Narrow"/>
        <family val="2"/>
      </rPr>
      <t>11 Preguiça</t>
    </r>
  </si>
  <si>
    <r>
      <rPr>
        <sz val="8.5"/>
        <rFont val="Arial Narrow"/>
        <family val="2"/>
      </rPr>
      <t>Falta de gado</t>
    </r>
  </si>
  <si>
    <r>
      <rPr>
        <sz val="8.5"/>
        <rFont val="Arial Narrow"/>
        <family val="2"/>
      </rPr>
      <t>8 Má gestão/corrupção</t>
    </r>
  </si>
  <si>
    <r>
      <rPr>
        <sz val="8.5"/>
        <rFont val="Arial Narrow"/>
        <family val="2"/>
      </rPr>
      <t>12 Outro</t>
    </r>
  </si>
  <si>
    <r>
      <rPr>
        <sz val="9"/>
        <rFont val="Arial Narrow"/>
        <family val="2"/>
      </rPr>
      <t>1. Sim</t>
    </r>
  </si>
  <si>
    <r>
      <rPr>
        <sz val="9"/>
        <rFont val="Arial Narrow"/>
        <family val="2"/>
      </rPr>
      <t>3. Não sabe</t>
    </r>
  </si>
  <si>
    <r>
      <rPr>
        <sz val="8.5"/>
        <rFont val="Arial Narrow"/>
        <family val="2"/>
      </rPr>
      <t>Causa 1</t>
    </r>
  </si>
  <si>
    <r>
      <rPr>
        <sz val="8.5"/>
        <rFont val="Arial Narrow"/>
        <family val="2"/>
      </rPr>
      <t>Causa 2</t>
    </r>
  </si>
  <si>
    <r>
      <rPr>
        <sz val="8.5"/>
        <rFont val="Arial Narrow"/>
        <family val="2"/>
      </rPr>
      <t>Causa 3</t>
    </r>
  </si>
  <si>
    <r>
      <rPr>
        <sz val="9"/>
        <rFont val="Arial Narrow"/>
        <family val="2"/>
      </rPr>
      <t>2. Não</t>
    </r>
  </si>
  <si>
    <r>
      <rPr>
        <b/>
        <sz val="12"/>
        <rFont val="Arial"/>
        <family val="2"/>
      </rPr>
      <t>Lista exaustiva de unidades</t>
    </r>
  </si>
  <si>
    <r>
      <rPr>
        <b/>
        <sz val="12"/>
        <rFont val="Arial"/>
        <family val="2"/>
      </rPr>
      <t>Código</t>
    </r>
  </si>
  <si>
    <r>
      <rPr>
        <b/>
        <sz val="12"/>
        <rFont val="Arial"/>
        <family val="2"/>
      </rPr>
      <t>Descritivo</t>
    </r>
  </si>
  <si>
    <r>
      <rPr>
        <b/>
        <sz val="12"/>
        <rFont val="Arial"/>
        <family val="2"/>
      </rPr>
      <t>Nomenclatura das culturas</t>
    </r>
  </si>
  <si>
    <r>
      <rPr>
        <b/>
        <sz val="11"/>
        <rFont val="Arial Narrow"/>
        <family val="2"/>
      </rPr>
      <t xml:space="preserve">Código </t>
    </r>
  </si>
  <si>
    <r>
      <rPr>
        <b/>
        <sz val="11"/>
        <rFont val="Arial Narrow"/>
        <family val="2"/>
      </rPr>
      <t xml:space="preserve">Descritivo </t>
    </r>
  </si>
  <si>
    <r>
      <rPr>
        <b/>
        <sz val="11"/>
        <rFont val="Arial Narrow"/>
        <family val="2"/>
      </rPr>
      <t xml:space="preserve">Código </t>
    </r>
  </si>
  <si>
    <r>
      <rPr>
        <b/>
        <sz val="11"/>
        <rFont val="Arial Narrow"/>
        <family val="2"/>
      </rPr>
      <t xml:space="preserve">Descritivo </t>
    </r>
  </si>
  <si>
    <r>
      <rPr>
        <b/>
        <sz val="11"/>
        <rFont val="Arial Narrow"/>
        <family val="2"/>
      </rPr>
      <t xml:space="preserve">Código </t>
    </r>
  </si>
  <si>
    <r>
      <rPr>
        <b/>
        <sz val="11"/>
        <rFont val="Arial Narrow"/>
        <family val="2"/>
      </rPr>
      <t xml:space="preserve">Descritivo </t>
    </r>
  </si>
  <si>
    <r>
      <rPr>
        <b/>
        <sz val="11"/>
        <rFont val="Arial Narrow"/>
        <family val="2"/>
      </rPr>
      <t xml:space="preserve">Código </t>
    </r>
  </si>
  <si>
    <r>
      <rPr>
        <b/>
        <sz val="11"/>
        <rFont val="Arial Narrow"/>
        <family val="2"/>
      </rPr>
      <t xml:space="preserve">Descritivo </t>
    </r>
  </si>
  <si>
    <r>
      <rPr>
        <b/>
        <sz val="11"/>
        <rFont val="Arial Narrow"/>
        <family val="2"/>
      </rPr>
      <t xml:space="preserve">Código </t>
    </r>
  </si>
  <si>
    <r>
      <rPr>
        <b/>
        <sz val="11"/>
        <rFont val="Arial Narrow"/>
        <family val="2"/>
      </rPr>
      <t xml:space="preserve">Descritivo </t>
    </r>
  </si>
  <si>
    <r>
      <rPr>
        <sz val="11"/>
        <rFont val="Arial Narrow"/>
        <family val="2"/>
      </rPr>
      <t xml:space="preserve">Sésamo </t>
    </r>
  </si>
  <si>
    <r>
      <rPr>
        <sz val="11"/>
        <rFont val="Arial Narrow"/>
        <family val="2"/>
      </rPr>
      <t xml:space="preserve">Melão </t>
    </r>
  </si>
  <si>
    <r>
      <rPr>
        <sz val="11"/>
        <rFont val="Arial Narrow"/>
        <family val="2"/>
      </rPr>
      <t xml:space="preserve">Feijão verde </t>
    </r>
  </si>
  <si>
    <r>
      <rPr>
        <sz val="11"/>
        <rFont val="Arial Narrow"/>
        <family val="2"/>
      </rPr>
      <t>Café</t>
    </r>
  </si>
  <si>
    <r>
      <rPr>
        <sz val="11"/>
        <rFont val="Arial Narrow"/>
        <family val="2"/>
      </rPr>
      <t xml:space="preserve">Mandioca </t>
    </r>
  </si>
  <si>
    <r>
      <rPr>
        <sz val="11"/>
        <rFont val="Arial Narrow"/>
        <family val="2"/>
      </rPr>
      <t xml:space="preserve">Melancia </t>
    </r>
  </si>
  <si>
    <r>
      <rPr>
        <sz val="11"/>
        <rFont val="Arial Narrow"/>
        <family val="2"/>
      </rPr>
      <t>Chá</t>
    </r>
  </si>
  <si>
    <r>
      <rPr>
        <sz val="11"/>
        <rFont val="Arial Narrow"/>
        <family val="2"/>
      </rPr>
      <t xml:space="preserve">Batata-doce </t>
    </r>
  </si>
  <si>
    <r>
      <rPr>
        <sz val="11"/>
        <rFont val="Arial Narrow"/>
        <family val="2"/>
      </rPr>
      <t xml:space="preserve">Alface </t>
    </r>
  </si>
  <si>
    <r>
      <rPr>
        <sz val="11"/>
        <rFont val="Arial Narrow"/>
        <family val="2"/>
      </rPr>
      <t xml:space="preserve">Rabanete </t>
    </r>
  </si>
  <si>
    <r>
      <rPr>
        <sz val="11"/>
        <rFont val="Arial Narrow"/>
        <family val="2"/>
      </rPr>
      <t xml:space="preserve">Nabo </t>
    </r>
  </si>
  <si>
    <r>
      <rPr>
        <sz val="11"/>
        <rFont val="Arial Narrow"/>
        <family val="2"/>
      </rPr>
      <t>Seringueira</t>
    </r>
  </si>
  <si>
    <r>
      <rPr>
        <sz val="11"/>
        <rFont val="Arial Narrow"/>
        <family val="2"/>
      </rPr>
      <t xml:space="preserve">Junça </t>
    </r>
  </si>
  <si>
    <r>
      <rPr>
        <sz val="11"/>
        <rFont val="Arial Narrow"/>
        <family val="2"/>
      </rPr>
      <t xml:space="preserve">Pimento </t>
    </r>
  </si>
  <si>
    <r>
      <rPr>
        <sz val="11"/>
        <rFont val="Arial Narrow"/>
        <family val="2"/>
      </rPr>
      <t xml:space="preserve">Tomate </t>
    </r>
  </si>
  <si>
    <r>
      <rPr>
        <sz val="11"/>
        <rFont val="Arial Narrow"/>
        <family val="2"/>
      </rPr>
      <t xml:space="preserve">Alho-francês </t>
    </r>
  </si>
  <si>
    <r>
      <rPr>
        <sz val="11"/>
        <rFont val="Arial Narrow"/>
        <family val="2"/>
      </rPr>
      <t xml:space="preserve">Trigo </t>
    </r>
  </si>
  <si>
    <r>
      <rPr>
        <sz val="11"/>
        <rFont val="Arial Narrow"/>
        <family val="2"/>
      </rPr>
      <t xml:space="preserve">Gengibre </t>
    </r>
  </si>
  <si>
    <r>
      <rPr>
        <sz val="11"/>
        <rFont val="Arial Narrow"/>
        <family val="2"/>
      </rPr>
      <t xml:space="preserve">Cenoura </t>
    </r>
  </si>
  <si>
    <r>
      <rPr>
        <sz val="11"/>
        <rFont val="Arial Narrow"/>
        <family val="2"/>
      </rPr>
      <t xml:space="preserve">Caruru (chapata) </t>
    </r>
  </si>
  <si>
    <r>
      <rPr>
        <sz val="11"/>
        <rFont val="Arial Narrow"/>
        <family val="2"/>
      </rPr>
      <t>Mangueira</t>
    </r>
  </si>
  <si>
    <r>
      <rPr>
        <sz val="11"/>
        <rFont val="Arial Narrow"/>
        <family val="2"/>
      </rPr>
      <t xml:space="preserve">Cravo-da-índia </t>
    </r>
  </si>
  <si>
    <r>
      <rPr>
        <sz val="11"/>
        <rFont val="Arial Narrow"/>
        <family val="2"/>
      </rPr>
      <t xml:space="preserve">Algodão </t>
    </r>
  </si>
  <si>
    <r>
      <rPr>
        <sz val="11"/>
        <rFont val="Arial Narrow"/>
        <family val="2"/>
      </rPr>
      <t>Outro (especificar)</t>
    </r>
  </si>
  <si>
    <r>
      <rPr>
        <sz val="11"/>
        <rFont val="Arial Narrow"/>
        <family val="2"/>
      </rPr>
      <t xml:space="preserve">Hortelã-pimenta </t>
    </r>
  </si>
  <si>
    <r>
      <rPr>
        <sz val="11"/>
        <rFont val="Arial Narrow"/>
        <family val="2"/>
      </rPr>
      <t xml:space="preserve">Beringela </t>
    </r>
  </si>
  <si>
    <r>
      <rPr>
        <sz val="11"/>
        <rFont val="Arial Narrow"/>
        <family val="2"/>
      </rPr>
      <t xml:space="preserve">Beterraba </t>
    </r>
  </si>
  <si>
    <r>
      <rPr>
        <sz val="11"/>
        <rFont val="Arial Narrow"/>
        <family val="2"/>
      </rPr>
      <t xml:space="preserve">Espinafre </t>
    </r>
  </si>
  <si>
    <r>
      <rPr>
        <sz val="11"/>
        <rFont val="Arial Narrow"/>
        <family val="2"/>
      </rPr>
      <t xml:space="preserve">Cebola </t>
    </r>
  </si>
  <si>
    <r>
      <rPr>
        <sz val="11"/>
        <rFont val="Arial Narrow"/>
        <family val="2"/>
      </rPr>
      <t xml:space="preserve">Ervilhas </t>
    </r>
  </si>
  <si>
    <r>
      <rPr>
        <sz val="11"/>
        <rFont val="Arial Narrow"/>
        <family val="2"/>
      </rPr>
      <t xml:space="preserve">Aipo </t>
    </r>
  </si>
  <si>
    <r>
      <rPr>
        <sz val="11"/>
        <rFont val="Arial Narrow"/>
        <family val="2"/>
      </rPr>
      <t xml:space="preserve">Pepino </t>
    </r>
  </si>
  <si>
    <r>
      <rPr>
        <sz val="11"/>
        <rFont val="Arial Narrow"/>
        <family val="2"/>
      </rPr>
      <t xml:space="preserve">Salsa </t>
    </r>
  </si>
  <si>
    <r>
      <rPr>
        <sz val="11"/>
        <rFont val="Arial Narrow"/>
        <family val="2"/>
      </rPr>
      <t xml:space="preserve">Abóbora </t>
    </r>
  </si>
  <si>
    <r>
      <rPr>
        <sz val="11"/>
        <rFont val="Arial Narrow"/>
        <family val="2"/>
      </rPr>
      <t xml:space="preserve">Inhame </t>
    </r>
  </si>
  <si>
    <r>
      <rPr>
        <sz val="11"/>
        <rFont val="Arial Narrow"/>
        <family val="2"/>
      </rPr>
      <t xml:space="preserve">Malagueta </t>
    </r>
  </si>
  <si>
    <r>
      <rPr>
        <sz val="11"/>
        <rFont val="Arial Narrow"/>
        <family val="2"/>
      </rPr>
      <t xml:space="preserve">Alho </t>
    </r>
  </si>
  <si>
    <r>
      <rPr>
        <sz val="11"/>
        <rFont val="Arial Narrow"/>
        <family val="2"/>
      </rPr>
      <t>Cacau</t>
    </r>
  </si>
  <si>
    <r>
      <rPr>
        <sz val="12"/>
        <rFont val="Arial"/>
        <family val="2"/>
      </rPr>
      <t>OBSERVAÇÕES</t>
    </r>
  </si>
  <si>
    <t>Se [NOME] dispõe de certidão de nascimento, certifique-se de que a data inscrita está em conformidade com 1.03</t>
  </si>
  <si>
    <t>Que tipo de emprego procura [NOME]?</t>
  </si>
  <si>
    <t>Instituições financeiras</t>
  </si>
  <si>
    <t>Quantas vezes aplicou adubo inorgânico nesta parcela durante esta campanha?</t>
  </si>
  <si>
    <t>2=Empréstimo a título gratuito ►(16A.17)</t>
  </si>
  <si>
    <t>1 Sim, comprado</t>
  </si>
  <si>
    <t>Nome e apelido do agente entrevistador</t>
  </si>
  <si>
    <t>Nome e apelido do agente de verificação</t>
  </si>
  <si>
    <t>Número de ordem do presente questionário entre os questionários utilizados no agregado familiar</t>
  </si>
  <si>
    <t>Elaborar a lista de todas as pessoas que compõem o agregado familiar, quer estejam presentes ou ausentes na altura do inquérito. Para garantir que não é esquecido nenhum indivíduo, elaborar a lista pela ordem descrita em seguida</t>
  </si>
  <si>
    <r>
      <t xml:space="preserve">No caso das crianças com menos de 5 anos (0 a 59 meses), idade em meses e anos; </t>
    </r>
    <r>
      <rPr>
        <b/>
        <sz val="9"/>
        <rFont val="Arial Narrow"/>
        <family val="2"/>
      </rPr>
      <t>por exemplo uma criança de 2 anos e 6 meses, inscrever 2 na coluna ANOS e 6 na coluna MESES</t>
    </r>
    <r>
      <rPr>
        <sz val="9"/>
        <rFont val="Arial Narrow"/>
        <family val="2"/>
      </rPr>
      <t>.  No caso das pessoas com idade igual ou superior a 5 anos, idade em anos aquando do último aniversário.</t>
    </r>
  </si>
  <si>
    <t>No cibercafé</t>
  </si>
  <si>
    <t>Nos últimos 7 dias, [NOME] trabalhou pelo menos uma hora num campo ou jardim de sua propriedade ou [NOME] criou animais, praticou pesca ou caça por conta própria?</t>
  </si>
  <si>
    <t>2 Recebe alugueres/rendas</t>
  </si>
  <si>
    <t>(Atenção: Os dois empregos podem ter o mesmo código, por exemplo, dois empregos assalariados)</t>
  </si>
  <si>
    <t>No contexto da sua escolaridade, [NOME] depara com algum dos problemas seguintes?</t>
  </si>
  <si>
    <t>Excesso de pessoal</t>
  </si>
  <si>
    <t>Qual foi o montante das despesas de consulta num médico de clínica geral, excetuando hospitalização, de [NOME] nos últimos 3 meses?</t>
  </si>
  <si>
    <t>Qual foi o montante das despesas de consulta num médico especialista, excetuando hospitalização, de [NOME] nos últimos 3 meses?</t>
  </si>
  <si>
    <t>Qual foi o montante das despesas de consulta num dentista de [NOME] nos últimos 3 meses?</t>
  </si>
  <si>
    <t>Qual foi o montante das despesas de consulta num curandeiro tradicional de [NOME] nos últimos 3 meses?</t>
  </si>
  <si>
    <t>3. Fraca capacidade de reembolso</t>
  </si>
  <si>
    <t>Nos últimos 7 dias, que montante [NOME] gastou no pequeno-almoço tomado fora?</t>
  </si>
  <si>
    <t>Nos últimos 7 dias, em quanto estima o montante em caso de pequeno-almoço oferecido, tomado fora por [NOME]?</t>
  </si>
  <si>
    <t>Nos últimos 7 dias, que montante [NOME] gastou no almoço consumido fora?</t>
  </si>
  <si>
    <t>Nos últimos 7 dias, em quanto estima o montante em caso de almoço oferecido, consumido fora por [NOME]?</t>
  </si>
  <si>
    <t>Nos últimos 7 dias, que montante [NOME] gastou no jantar consumido fora?</t>
  </si>
  <si>
    <t>Nos últimos 7 dias, em quanto estima o montante em caso de jantar oferecido, consumido fora por [NOME]?</t>
  </si>
  <si>
    <t>[NOME] consumiu uma merenda, isto é, algo entre as refeições principais (bolacha, grelhado, etc.), comprada fora do agregado familiar ou oferecida nos últimos 7 dias?</t>
  </si>
  <si>
    <t>Nos últimos 7 dias, em quanto estima o montante em caso de merenda oferecida, consumida fora por [NOME]?</t>
  </si>
  <si>
    <t>Nos últimos 7 dias, que montante [NOME] gastou nas bebidas quentes tomadas fora?</t>
  </si>
  <si>
    <t>Nos últimos 7 dias, em quanto estima o montante em caso de bebidas quentes oferecidas, tomadas fora por [NOME]?</t>
  </si>
  <si>
    <t>Nos últimos 7 dias, que montante [NOME] gastou em bebidas sem álcool tomadas fora?</t>
  </si>
  <si>
    <t>Nos últimos 7 dias, em quanto estima o montante em caso de bebida sem álcool tomada fora por [NOME]?</t>
  </si>
  <si>
    <t>Nos últimos 7 dias, que montante [NOME] gastou em bebidas alcoólicas tomadas fora ou em quanto estima o montante em caso de oferta?</t>
  </si>
  <si>
    <t>Nos últimos 7 dias, em quanto estima o montante em caso de bebida alcoólica tomada fora por [NOME]?</t>
  </si>
  <si>
    <t>O seu agregado familiar consumiu [PRODUTO] nos últimos 7 dias?</t>
  </si>
  <si>
    <t>Qual foi o montante total desta despesa na locação de salas, cadeiras e outras locações?</t>
  </si>
  <si>
    <t xml:space="preserve">Nos últimos 12 meses, efetuou despesas com festas (despesas não referidas anteriormente)?                                        </t>
  </si>
  <si>
    <t>PARTE A: DESPESAS COM FESTAS E CERIMÓNIAS DURANTE OS ÚLTIMOS 12 MESES</t>
  </si>
  <si>
    <t>PARTE B: DESPESAS NÃO ALIMENTARES DURANTE OS ÚLTIMOS 7 DIAS</t>
  </si>
  <si>
    <t>PARTE C: DESPESAS NÃO ALIMENTARES DURANTE OS ÚLTIMOS 30 DIAS</t>
  </si>
  <si>
    <t>PARTE D: DESPESAS NÃO ALIMENTARES DURANTE OS ÚLTIMOS 3 MESES</t>
  </si>
  <si>
    <t>PARTE E: DESPESAS NÃO ALIMENTARES DURANTE OS ÚLTIMOS 6 MESES</t>
  </si>
  <si>
    <t>PARTE F: DESPESAS NÃO ALIMENTARES DURANTE OS ÚLTIMOS 12 MESES</t>
  </si>
  <si>
    <t>Esta empresa está registada na Conservatória do Registo Comercial (CRC)?</t>
  </si>
  <si>
    <t>Nos últimos 12 meses, a empresa deparou com os seguintes problemas no exercício da sua atividade?                                                                                                 
Inscrever 1 para Sim, 2 para Não e 3 para Não abrangido</t>
  </si>
  <si>
    <r>
      <t xml:space="preserve">Quanto despendeu em despesas de arrendamento, água e eletricidade </t>
    </r>
    <r>
      <rPr>
        <b/>
        <sz val="9"/>
        <rFont val="Arial Narrow"/>
        <family val="2"/>
      </rPr>
      <t>durante os últimos 30 dias ou durante o último mês em que a empresa funcionou</t>
    </r>
    <r>
      <rPr>
        <sz val="9"/>
        <rFont val="Arial Narrow"/>
        <family val="2"/>
      </rPr>
      <t xml:space="preserve">? </t>
    </r>
  </si>
  <si>
    <t>CONSUMO ALIMENTAR DURANTE OS ÚLTIMOS 7 DIAS</t>
  </si>
  <si>
    <t>C  RENDIMENTOS FORA DO EMPREGO DURANTE OS ÚLTIMOS 12 MESES</t>
  </si>
  <si>
    <t>B  Emprego principal durante os últimos 12 meses</t>
  </si>
  <si>
    <t>C  Emprego secundário durante os últimos 12 meses</t>
  </si>
  <si>
    <t>A  Refeições consumidas fora do agregado familiar durante os últimos 7 dias</t>
  </si>
  <si>
    <t>B  Consumo alimentar durante os últimos 30 dias e compras durante os últimos 30 dias</t>
  </si>
  <si>
    <t>A  Despesas com festas e cerimónias durante os últimos 12 meses</t>
  </si>
  <si>
    <t>B  Despesas não alimentares durante os últimos 7 dias</t>
  </si>
  <si>
    <t>C  Despesas não alimentares durante os últimos 30 dias</t>
  </si>
  <si>
    <t>D  Despesas não alimentares durante os últimos 3 meses</t>
  </si>
  <si>
    <t>E  Despesas não alimentares durante os últimos 6 meses</t>
  </si>
  <si>
    <t>F  Despesas não alimentares durante os últimos 12 meses</t>
  </si>
  <si>
    <t xml:space="preserve"> Durante os últimos 12 meses, o agregado familiar </t>
  </si>
  <si>
    <t>2  Sim, agregado familiar ligado ao vizinho</t>
  </si>
  <si>
    <t>Quantos outros agregados familiares usam estas instalações sanitárias?</t>
  </si>
  <si>
    <t>PARTE B: B  EMPREGO PRINCIPAL DURANTE OS ÚLTIMOS 12 MESES (INDIVÍDUOS COM IDADE IGUAL OU SUPERIOR A 6 ANOS)</t>
  </si>
  <si>
    <t>SECÇÃO 5: Rendimentos fora do emprego durante os últimos 12 meses (indivíduos com idade igual ou superior a 15 anos)</t>
  </si>
  <si>
    <t>SECÇÃO 7A: REFEIÇÕES CONSUMIDAS FORA DO AGREGADO FAMILIAR DURANTE OS ÚLTIMOS 7 DIAS</t>
  </si>
  <si>
    <t>PARTE B: COMPLEMENTO DO CONSUMO ALIMENTAR DURANTE OS ÚLTIMOS 7 DIAS</t>
  </si>
  <si>
    <t xml:space="preserve">6 Festa/eventos </t>
  </si>
  <si>
    <t>1 Sociedade de transferências
2 Banco
3 Correio
4 Banca móvel
5 Terceira pessoa
6 Numerário
7 Viajante
8 Comércio/Fax 
9 Outro</t>
  </si>
  <si>
    <t>Em consequência deste [IMPACTO], o seu agregado familiar registou o aumento ou a diminuição do […] seguinte
(Ler as respostas propostas para cada coluna)</t>
  </si>
  <si>
    <t>SECÇÃO 15: REDES DE SEGURANÇA</t>
  </si>
  <si>
    <t>REDES DE SEGURANÇA</t>
  </si>
  <si>
    <t xml:space="preserve">1=Litígio sobre limites de terreno 
2=Propriedade: ligada à herança
3=Propriedade: ligada à venda
4=Propriedade: expropriação
5=Outra (especificar) 
</t>
  </si>
  <si>
    <t>4=Talude</t>
  </si>
  <si>
    <t>Em relação à mão de obra não familiar que trabalhou na parcela durante o período de manutenção do solo (monda, etc.), indique o número de pessoas de cada categoria, o número total de dias trabalhado por cada categoria e o salário total pago a cada categoria de pessoas</t>
  </si>
  <si>
    <t>Lista das culturas nos campos e parcelas explorados pelo agregado familiar</t>
  </si>
  <si>
    <r>
      <t xml:space="preserve">Depara com dificuldades para escoar o produto?                                                                                                                                                                                                       </t>
    </r>
    <r>
      <rPr>
        <sz val="8"/>
        <rFont val="Arial Narrow"/>
        <family val="2"/>
      </rPr>
      <t>1=Sim                                                                                                                                                                                                                                                                                                                                    2=Não ► Cultura seguinte</t>
    </r>
  </si>
  <si>
    <t xml:space="preserve">Quantos anos tem o mais recente? </t>
  </si>
  <si>
    <t>Nos últimos 12 meses, pelo menos um membro do agregado familiar praticou pesca</t>
  </si>
  <si>
    <t>Nos últimos 12 meses, o agregado familiar deparou com dificuldades para fazer face à renda da casa?</t>
  </si>
  <si>
    <t>Nos últimos 12 meses, algum membro do agregado familiar teve um episódio de doença e deparou com dificuldades para fazer face às despesas daí decorrentes?</t>
  </si>
  <si>
    <t>Nos últimos 12 meses, o agregado familiar deparou com dificuldades para fazer face às despesas de transporte?</t>
  </si>
  <si>
    <t>Meio de residência</t>
  </si>
  <si>
    <t xml:space="preserve">1 Solteiro (a)►(1.11)  </t>
  </si>
  <si>
    <t xml:space="preserve"> 08 Outros parentes do CAF/cônjuge</t>
  </si>
  <si>
    <t>03=Mandinga</t>
  </si>
  <si>
    <t>Português</t>
  </si>
  <si>
    <t>Crioulo</t>
  </si>
  <si>
    <t>B</t>
  </si>
  <si>
    <t>D</t>
  </si>
  <si>
    <t>1 Obteve um emprego</t>
  </si>
  <si>
    <t xml:space="preserve">Que classe frequenta [NOME] no nível declarado no ano letivo de 2016/2017?
</t>
  </si>
  <si>
    <t>Banco clássico</t>
  </si>
  <si>
    <t>Arroz local de bolanha</t>
  </si>
  <si>
    <t>Arroz local de Npampam</t>
  </si>
  <si>
    <t>Arroz importado perfumado</t>
  </si>
  <si>
    <t>Arroz importado simples</t>
  </si>
  <si>
    <t>Caixa rural de poupança, Agência de Promoção de micro-finanças</t>
  </si>
  <si>
    <t>Leite e farinhas para bebé</t>
  </si>
  <si>
    <t>Cajú</t>
  </si>
  <si>
    <t>Mancarra frescos com casca</t>
  </si>
  <si>
    <t>Mancarra secos com casca</t>
  </si>
  <si>
    <t>Mancarra torrada</t>
  </si>
  <si>
    <t>Chocolate em pó</t>
  </si>
  <si>
    <t>Carnaval</t>
  </si>
  <si>
    <t>O agregado familiar é proprietário ou arrendatário do local?</t>
  </si>
  <si>
    <t>1 Proprietário</t>
  </si>
  <si>
    <t>1. Sim, transmitida à Direção-Geral de Contribuição e Impostos</t>
  </si>
  <si>
    <t>6. Empréstimo bancário ou de APMF</t>
  </si>
  <si>
    <t>Casa numa concessão</t>
  </si>
  <si>
    <t>Unidades independentes</t>
  </si>
  <si>
    <t>Outro (especificar)</t>
  </si>
  <si>
    <t>Baraca</t>
  </si>
  <si>
    <t>9 Outro (especificar)</t>
  </si>
  <si>
    <t>Taipe</t>
  </si>
  <si>
    <t xml:space="preserve">8 Adobe </t>
  </si>
  <si>
    <t>Zinco</t>
  </si>
  <si>
    <t>Restolho (Palha de cibe)</t>
  </si>
  <si>
    <t>Qual é o principal método de evacuação das águas residuais utilizado na habitação?</t>
  </si>
  <si>
    <t>Piroga e motor fora de bordo (barcos de recreio)</t>
  </si>
  <si>
    <t>7 Guiné-Bissau</t>
  </si>
  <si>
    <t>13. Portugal</t>
  </si>
  <si>
    <t>1. Sim</t>
  </si>
  <si>
    <t>2. Não</t>
  </si>
  <si>
    <t>3. Não sabe</t>
  </si>
  <si>
    <t>1. Claramente melhor</t>
  </si>
  <si>
    <t>2. Um pouco melhor</t>
  </si>
  <si>
    <t>3. De modo semelhante</t>
  </si>
  <si>
    <t>5. Não sabe</t>
  </si>
  <si>
    <r>
      <t xml:space="preserve">Qual é o nível de ensino frequentado por [NOME] no ano letivo de 2016/2017?
</t>
    </r>
    <r>
      <rPr>
        <sz val="9"/>
        <color rgb="FFFF0000"/>
        <rFont val="Arial Narrow"/>
        <family val="2"/>
      </rPr>
      <t xml:space="preserve">
</t>
    </r>
  </si>
  <si>
    <t xml:space="preserve">Qual é o nível de estudos mais elevado obtido por [NOME]? 
</t>
  </si>
  <si>
    <t>Tainha fresco</t>
  </si>
  <si>
    <t>Djafal fresco</t>
  </si>
  <si>
    <t>Carapau fresco</t>
  </si>
  <si>
    <t>Bagre fumado</t>
  </si>
  <si>
    <t>Bentaninha fumado</t>
  </si>
  <si>
    <t>CONFIDENCIAL: Nos termos do artigo 7º, da Lei de Base do Sistema Estatístico Nacional, todos os dados estatísticos individuais recolhidos por órgãos produtores de Estatísticas Oficiais do SEN, são de natureza estritamente confidencial.</t>
  </si>
  <si>
    <t>OUTROS PARENTES DO CAF E/OU DAS SUAS ESPOSAS</t>
  </si>
  <si>
    <t>10 Empregado(a) doméstico(a) ou parente do empregado(a) doméstico(a)</t>
  </si>
  <si>
    <t xml:space="preserve"> 3 NA  ►(1.07)</t>
  </si>
  <si>
    <t>8 NA ► (1.11)</t>
  </si>
  <si>
    <t>Durante quantos anos [NOME] residiu nessa localidade antes de vir morar  aqui?</t>
  </si>
  <si>
    <t>O pai de [NOME] está vivo?</t>
  </si>
  <si>
    <r>
      <t xml:space="preserve">2 </t>
    </r>
    <r>
      <rPr>
        <sz val="9"/>
        <rFont val="Arial Narrow"/>
        <family val="2"/>
      </rPr>
      <t>Ensino Básico (1 a 6 classe)</t>
    </r>
  </si>
  <si>
    <r>
      <t>3</t>
    </r>
    <r>
      <rPr>
        <sz val="9"/>
        <rFont val="Arial Narrow"/>
        <family val="2"/>
      </rPr>
      <t xml:space="preserve"> Secundário 1º ciclo (7 a 9 classe)</t>
    </r>
  </si>
  <si>
    <r>
      <rPr>
        <b/>
        <sz val="9"/>
        <rFont val="Arial Narrow"/>
        <family val="2"/>
      </rPr>
      <t xml:space="preserve">4 </t>
    </r>
    <r>
      <rPr>
        <sz val="9"/>
        <rFont val="Arial Narrow"/>
        <family val="2"/>
      </rPr>
      <t>Técnico profissional 1º ciclo ( 7 a 9 classe)</t>
    </r>
  </si>
  <si>
    <r>
      <t>5</t>
    </r>
    <r>
      <rPr>
        <sz val="9"/>
        <rFont val="Arial Narrow"/>
        <family val="2"/>
      </rPr>
      <t xml:space="preserve"> Secundário 2º ciclo (10 a 12 classe)</t>
    </r>
  </si>
  <si>
    <r>
      <rPr>
        <b/>
        <sz val="9"/>
        <rFont val="Arial Narrow"/>
        <family val="2"/>
      </rPr>
      <t>6</t>
    </r>
    <r>
      <rPr>
        <sz val="9"/>
        <rFont val="Arial Narrow"/>
        <family val="2"/>
      </rPr>
      <t xml:space="preserve"> Tecnico profissional 2º ciclo (10 a 12 classe)</t>
    </r>
  </si>
  <si>
    <r>
      <t>7</t>
    </r>
    <r>
      <rPr>
        <sz val="9"/>
        <rFont val="Arial Narrow"/>
        <family val="2"/>
      </rPr>
      <t xml:space="preserve"> Superior</t>
    </r>
  </si>
  <si>
    <r>
      <t xml:space="preserve">8 </t>
    </r>
    <r>
      <rPr>
        <sz val="9"/>
        <rFont val="Arial Narrow"/>
        <family val="2"/>
      </rPr>
      <t>Não sabe (NS)</t>
    </r>
  </si>
  <si>
    <t>4 Secundário 2º ciclo (10 a 12 classe)</t>
  </si>
  <si>
    <t>5 Superior</t>
  </si>
  <si>
    <t>6 Não sabe (NS)</t>
  </si>
  <si>
    <t>3 Operário ou trabalhador qualificado</t>
  </si>
  <si>
    <t>5 Servente</t>
  </si>
  <si>
    <t>[NOME] é capaz de ler um pequeno texto nas seguintes línguas?</t>
  </si>
  <si>
    <t>CÓDIGO ID do respondente</t>
  </si>
  <si>
    <t>[NOME] é capaz de escrever um pequeno texto nas seguintes línguas?</t>
  </si>
  <si>
    <t>03 Recusa da família</t>
  </si>
  <si>
    <t>3 Gestão privada não religiosa</t>
  </si>
  <si>
    <t>4 Gestão internacional privada</t>
  </si>
  <si>
    <t>[NOME] frequenta uma escola no ano letivo de 2016/2017?</t>
  </si>
  <si>
    <r>
      <t>1</t>
    </r>
    <r>
      <rPr>
        <sz val="9"/>
        <rFont val="Arial Narrow"/>
        <family val="2"/>
      </rPr>
      <t xml:space="preserve"> Nenhum</t>
    </r>
  </si>
  <si>
    <t>4. Técnico/Profissional 1º ciclo</t>
  </si>
  <si>
    <t>3 Técnicas de administração e gestão</t>
  </si>
  <si>
    <t xml:space="preserve"> 1 Governo</t>
  </si>
  <si>
    <t xml:space="preserve"> 3 Gestão privada não religiosa</t>
  </si>
  <si>
    <t xml:space="preserve"> 6 Outra (especificar)</t>
  </si>
  <si>
    <t>Qual é o diploma mais elevado obtido por [NOME]?</t>
  </si>
  <si>
    <t>Em que ano [NOME] frequentou a escola pela última vez?</t>
  </si>
  <si>
    <t>Colocar 9998 se NS (não sabe)</t>
  </si>
  <si>
    <t>01 EB (Ensino Básico 1º ciclo)</t>
  </si>
  <si>
    <t>03 ES (Ensino Secundário 1º ciclo)</t>
  </si>
  <si>
    <t>04 ES (Ensino Secundário 2º ciclo)</t>
  </si>
  <si>
    <t>02 EB (Ensino Básico 2º ciclo)</t>
  </si>
  <si>
    <t>06 EM (Ensino Médio)</t>
  </si>
  <si>
    <t>08 Mestrado</t>
  </si>
  <si>
    <t>09 Doutorado</t>
  </si>
  <si>
    <t>Agência Nacional de Promoção de Emprego</t>
  </si>
  <si>
    <r>
      <rPr>
        <b/>
        <sz val="9"/>
        <rFont val="Arial Narrow"/>
        <family val="2"/>
      </rPr>
      <t>2</t>
    </r>
    <r>
      <rPr>
        <sz val="9"/>
        <rFont val="Arial Narrow"/>
        <family val="2"/>
      </rPr>
      <t xml:space="preserve"> Empresa em nome individual não agrícola por conta própria</t>
    </r>
  </si>
  <si>
    <r>
      <rPr>
        <b/>
        <sz val="9"/>
        <rFont val="Arial Narrow"/>
        <family val="2"/>
      </rPr>
      <t>3</t>
    </r>
    <r>
      <rPr>
        <sz val="9"/>
        <rFont val="Arial Narrow"/>
        <family val="2"/>
      </rPr>
      <t xml:space="preserve"> Assalariado público ou privado</t>
    </r>
  </si>
  <si>
    <r>
      <rPr>
        <b/>
        <sz val="9"/>
        <rFont val="Arial Narrow"/>
        <family val="2"/>
      </rPr>
      <t>4</t>
    </r>
    <r>
      <rPr>
        <sz val="9"/>
        <rFont val="Arial Narrow"/>
        <family val="2"/>
      </rPr>
      <t xml:space="preserve"> Trabalho ocasional ou a tempo parcial</t>
    </r>
  </si>
  <si>
    <r>
      <rPr>
        <b/>
        <sz val="9"/>
        <rFont val="Arial Narrow"/>
        <family val="2"/>
      </rPr>
      <t xml:space="preserve">5 </t>
    </r>
    <r>
      <rPr>
        <sz val="9"/>
        <rFont val="Arial Narrow"/>
        <family val="2"/>
      </rPr>
      <t xml:space="preserve">Aprendiz </t>
    </r>
  </si>
  <si>
    <r>
      <rPr>
        <b/>
        <sz val="9"/>
        <rFont val="Arial Narrow"/>
        <family val="2"/>
      </rPr>
      <t xml:space="preserve">1 </t>
    </r>
    <r>
      <rPr>
        <sz val="9"/>
        <rFont val="Arial Narrow"/>
        <family val="2"/>
      </rPr>
      <t>Agricultura, pecuária, caça, pesca por conta própria ou do agregado familiar</t>
    </r>
  </si>
  <si>
    <t xml:space="preserve"> Gostaria de lhe fazer algumas perguntas sobre o emprego principal que ocupou nos últimos 12 meses; trata-se do emprego ao qual dedica habitualmente mais tempo exercido nos últimos 12 meses. Descreva por favor o emprego ou a profissão que [NOME] exerceu nos últimos 12 meses.  O que fez no âmbito deste emprego?</t>
  </si>
  <si>
    <t xml:space="preserve">Em quanto avalia os premios (apenas aqueles que não estão incluídos no salário)? </t>
  </si>
  <si>
    <t>Gostaria de lhe fazer algumas perguntas sobre o emprego secundário que exerceu nos últimos 12 meses. Descreva por favor o emprego ou profissão que [NOME] exerceu nos últimos 12 meses.  O que fez no âmbito deste emprego?</t>
  </si>
  <si>
    <t>[NOME] beneficia de premios no âmbito deste emprego?</t>
  </si>
  <si>
    <t>[NOME] beneficia de outras regalias (subsídio de transporte, subsídio de alojamento, etc. que não alimentação) no âmbito deste emprego?</t>
  </si>
  <si>
    <t>[NOME] beneficiou de uma pensão de invalidez (em caso de acidente de trabalho) nos últimos 12 meses?</t>
  </si>
  <si>
    <t xml:space="preserve"> [NOME] contribui para o INSS (Instituto Nacional de Segurança Social) ou para o Fundo Nacional de Reformas no âmbito deste emprego?
</t>
  </si>
  <si>
    <t xml:space="preserve">4. Não tem certeza de obtê-lo </t>
  </si>
  <si>
    <t>[NOME] é membro de uma tontina (abota) ou de uma associação de entreajuda?</t>
  </si>
  <si>
    <t>NÚMERO</t>
  </si>
  <si>
    <t>9. Outro (especificar)</t>
  </si>
  <si>
    <t>2. Caixa rural de poupança, Agência de Promoção de Micro Finanças</t>
  </si>
  <si>
    <t>0. Diário</t>
  </si>
  <si>
    <r>
      <t>SECÇÃO 7B: CONSUMO ALIMENTAR DURANTE OS ÚLTIMOS 7 DIAS E COMPRAS DURANTE OS ÚLTIMOS 30 DIAS</t>
    </r>
    <r>
      <rPr>
        <b/>
        <sz val="10"/>
        <color rgb="FFFF0000"/>
        <rFont val="Arial Narrow"/>
        <family val="2"/>
      </rPr>
      <t xml:space="preserve"> </t>
    </r>
  </si>
  <si>
    <t>Nos últimos 12 meses,você ou outros membros do seu agregado familiar não puderam ingerir alimentos saudáveis e nutritivos por falta de dinheiro ou outros recursos?</t>
  </si>
  <si>
    <t xml:space="preserve">Outro evento ou festas (toca choro, missas, esmola,...) </t>
  </si>
  <si>
    <t>Fósforos/esqueiro</t>
  </si>
  <si>
    <t>Transporte urbano em autocarro/toca-toca</t>
  </si>
  <si>
    <t>Pilhas</t>
  </si>
  <si>
    <t>Inseticida, rodilha antimosquito</t>
  </si>
  <si>
    <t>Serviços de reparação e manutenção (drenagem, lubrificação, etc.) de meios de transporte pessoais (viaturas, motociclos, bicicletas, etc.)</t>
  </si>
  <si>
    <t>Transporte entre localidades por curso de água (barco, piroga, bote)</t>
  </si>
  <si>
    <t>Transporte entre localidades por automóvel (toca-toca, sete place, autocarro, etc)</t>
  </si>
  <si>
    <t>Admissão (compra de bilhetes) em eventos desportivos</t>
  </si>
  <si>
    <t>Perfumes</t>
  </si>
  <si>
    <t>Tecidos para vestuário: tecidos de pano,  panos tecidos, tecidos sintéticos, etc.</t>
  </si>
  <si>
    <r>
      <t xml:space="preserve">TÍTULO DO PRODUTO/SERVIÇO                                                                                                                                                                                             </t>
    </r>
    <r>
      <rPr>
        <sz val="9"/>
        <rFont val="Arial Narrow"/>
        <family val="2"/>
      </rPr>
      <t>(NÃO INCLUIR PANOS, VESTUÁRIO, CALÇADO E JOIAS COMPRADOS POR OCASIÃO DE FESTAS E CERIMÓNIAS, COMO A FESTA DO SACRIFÍCIO, O FIM DO RAMADÃO, O NATAL, A PÁSCOA, O ANO NOVO, CASAMENTOS, FUNERAIS, BATISMOS, ETC., QUE TENHAM SIDO INSCRITOS NAS SECÇÕES ANTERIORES)</t>
    </r>
  </si>
  <si>
    <t>Mão de obra e serviços de manutenção e reparação corrente da habitação (drenagem da fossa sética, mão de obra para a manutenção da habitação, etc.)</t>
  </si>
  <si>
    <r>
      <t xml:space="preserve">TÍTULO DO PRODUTO/SERVIÇO    
 </t>
    </r>
    <r>
      <rPr>
        <sz val="9"/>
        <rFont val="Arial Narrow"/>
        <family val="2"/>
      </rPr>
      <t>(NÃO INCLUIR JOIAS COMPRADOS POR OCASIÃO DE FESTAS E CERIMÓNIAS, COMO A FESTA DO SACRIFÍCIO, O FIM DO RAMADÃO, O NATAL, A PÁSCOA, O ANO NOVO, CASAMENTOS, FUNERAIS, BATISMOS, ETC., QUE TENHAM SIDO INSCRITOS NAS SECÇÕES ANTERIORES)</t>
    </r>
  </si>
  <si>
    <t>Possuiu, em casa ou noutro lugar, uma empresa no domínio da construção de habitações (alvenaria, blocos, eletricidade, canalização) ou da carpintaria (fabrico de móveis, camas, portas, janelas) em madeira ou metais, como ferro ou alumínio?</t>
  </si>
  <si>
    <t>Despesas com aquisição de terreno ou habitação</t>
  </si>
  <si>
    <t>Possuiu um restaurante, bar, baracas; vendeu bebidas, possuiu um hotel, um albergue/residência alugada?</t>
  </si>
  <si>
    <t>Possuiu uma empresa de aluguer de cadeiras, mesas, toldos, equipamento de som?</t>
  </si>
  <si>
    <t>Esta empresa ou o seu gestor dispõe de um telefone?</t>
  </si>
  <si>
    <t>2. Sim, não transmitida à Direção-Geral dos Impostos</t>
  </si>
  <si>
    <t>3. Ajuda de um dos parentes no estrangeiro</t>
  </si>
  <si>
    <t>8. Empréstimo/apoio de uma ONG</t>
  </si>
  <si>
    <t>2. Ajuda de um dos parentes no país</t>
  </si>
  <si>
    <t>5. Empréstimo de uma tontina/abota</t>
  </si>
  <si>
    <t xml:space="preserve">Durante quantos meses esteve a empresa em atividade nos últimos 12 meses? </t>
  </si>
  <si>
    <t>B. Número de meses nos últimos 12 meses em que a pessoa trabalhou na empresa</t>
  </si>
  <si>
    <t>[NOME] consumiu um almoço (refeição do meio-dia) comprado fora do agregado familiar ou oferecido nos últimos 7 dias?</t>
  </si>
  <si>
    <t>Qual foi o montante despendido nos últimos 7 dias?</t>
  </si>
  <si>
    <t xml:space="preserve">O seu agregado familiar adquiriu [PRODUTO/SERVIÇO] nos últimos 30 dias? </t>
  </si>
  <si>
    <t>(NÃO INCLUIR COZINHAS, CASAS DE BANHO, CORREDORES, VARANDAS)</t>
  </si>
  <si>
    <t>Apartamento num imóvel</t>
  </si>
  <si>
    <t xml:space="preserve">Moradia </t>
  </si>
  <si>
    <t>Casas em banda (casernas)</t>
  </si>
  <si>
    <t>Vivenda ou casa individual</t>
  </si>
  <si>
    <t>Qual é o seu estatuto de ocupação atual?</t>
  </si>
  <si>
    <t>Alojado gratuitamente parentes amigos) ►</t>
  </si>
  <si>
    <t>Parente</t>
  </si>
  <si>
    <t>1 Parente</t>
  </si>
  <si>
    <t>Qual é a razão principal para o agreagado familiar não possuir um título ou certificado de propriedade?</t>
  </si>
  <si>
    <t>Chapas de aluminio, vidros, etc.</t>
  </si>
  <si>
    <t>Faz alguma coisa para purificar a água para beber?</t>
  </si>
  <si>
    <t>O que faz habitualmente para purificar a água para beber?</t>
  </si>
  <si>
    <t>Qual é a distância (em metros) que separa o agregado da principal fonte de abastecimento de água para beber na estação seca?</t>
  </si>
  <si>
    <t>Quanto tempo (em minutos) demora a chegar à principal fonte de abastecimento de água para beber na estação seca?</t>
  </si>
  <si>
    <t>Qual é a distância (em metros) que separa o agregado da principal fonte de abastecimento de água para beber na estação chuvosa?</t>
  </si>
  <si>
    <t>Quanto tempo (em minutos) demora a chegar à principal fonte de abastecimento de água para beber na estação chuvosa?</t>
  </si>
  <si>
    <t>O agregado familiar está ligado a uma rede fixa de telecomunicações?</t>
  </si>
  <si>
    <t xml:space="preserve">O agregado familiar está ligado à Internet (incluindo Pen Driver e telefone)? </t>
  </si>
  <si>
    <t>Acesso móvel (pen drive internet, Wi-Fi, etc.)</t>
  </si>
  <si>
    <t xml:space="preserve">     </t>
  </si>
  <si>
    <t>7 Latrinas SANPLAT (de laje, não cobertas)</t>
  </si>
  <si>
    <t>BENS</t>
  </si>
  <si>
    <t>Garrafa de gás</t>
  </si>
  <si>
    <r>
      <t xml:space="preserve">Há quantos anos é possuidor de [BEM]?           </t>
    </r>
    <r>
      <rPr>
        <b/>
        <sz val="8"/>
        <rFont val="Arial Narrow"/>
        <family val="2"/>
      </rPr>
      <t>(SE FOREM VÁRIOS, CONSIDERAR A IDADE DO ÚLTIMO)</t>
    </r>
  </si>
  <si>
    <t xml:space="preserve">Qual é o CÓDIGO ID da(s) pessoa(s) que possui(em) estes bens?
</t>
  </si>
  <si>
    <r>
      <t xml:space="preserve">Qual é o valor  (ou preço de revenda) atual de [BEM]?                   </t>
    </r>
    <r>
      <rPr>
        <b/>
        <sz val="8"/>
        <rFont val="Arial Narrow"/>
        <family val="2"/>
      </rPr>
      <t>(SE FOREM VÁRIOS, CONSIDERAR O ÚLTIMO)</t>
    </r>
  </si>
  <si>
    <t>2 Trimestre</t>
  </si>
  <si>
    <t>1 Mês</t>
  </si>
  <si>
    <t>8. Mali</t>
  </si>
  <si>
    <t>2. Ajuda de um dos parentes ou de amigos</t>
  </si>
  <si>
    <t>7. Compra de alimentos mais baratos</t>
  </si>
  <si>
    <t>6. Mudança de hábitos de consumo (redução do número de refeições diárias, redução das quantidades consumidas, etc.)</t>
  </si>
  <si>
    <r>
      <rPr>
        <sz val="9"/>
        <rFont val="Arial Narrow"/>
        <family val="2"/>
      </rPr>
      <t>Qual foi a estratégia adotada pelo agregado familiar após o [IMPACTO] para fazer face à situação?
(</t>
    </r>
    <r>
      <rPr>
        <sz val="8"/>
        <rFont val="Arial Narrow"/>
        <family val="2"/>
      </rPr>
      <t>Apresentar até 3 estratégias por ordem de importância para cada impacto. Se o tipo de impacto tiver ocorrido várias vezes nos últimos 3 anos, considerar o acontecimento mais recente. Utilizar os códigos à direita).</t>
    </r>
  </si>
  <si>
    <t>21. Confiar os filhos a outros agregados familiares</t>
  </si>
  <si>
    <t>22. Praticante de atividades espirituais (orações, sacrifícios, consulta de marabu, etc.)</t>
  </si>
  <si>
    <t xml:space="preserve">Doação de cereais (arroz, milho preto, bacil, cavalo e trigo) </t>
  </si>
  <si>
    <t>Obras públicas de mão de obra intensiva 
(dinheiro pelo trabalho)</t>
  </si>
  <si>
    <t>Qual é o modo de lavoura da parcela durante a campanha de 2016/17?
1=Sem lavoura
2=Manual                                                                                                     3=Rebocado                                                                                                     4=Motorizado</t>
  </si>
  <si>
    <t>Em relação à mão de obra não familiar que trabalhou na parcela durante o período de preparação da terra (lavoura) e da sementeira, indique o número de pessoas de cada categoria, o número total de dias trabalhado por cada categoria e o salário total pago a cada categoria de pessoas</t>
  </si>
  <si>
    <t>Sementes de milho bacil</t>
  </si>
  <si>
    <t>Sementes de milho cavalo</t>
  </si>
  <si>
    <t>Sementes de feijão</t>
  </si>
  <si>
    <t xml:space="preserve">1=Kg, 2=Unidade, 3=Bacia, 4=Tina, 5=Saco Pequeno, 6=Saco Médio, 7=Saco grande, 8=Balde, 9=Outra (especificar) </t>
  </si>
  <si>
    <r>
      <t xml:space="preserve">Qual é o principal método de armazenamento desta cultura?                                                                                                                                                                                                                </t>
    </r>
    <r>
      <rPr>
        <sz val="8"/>
        <rFont val="Arial Narrow"/>
        <family val="2"/>
      </rPr>
      <t xml:space="preserve">1=Celeiro na concessão                                                                                                                                                                                                                                                                                                     2=Celeiro no exterior                                                                                                                                                                                                                                                                                                 3=Armazém                                                                                                                                                                                                                                                                                                                                 4=Hangar/Barraca                                                                                                                                                                                                                                                                                                                 5=Telhado da casa
6= Nenhum método de armazenamento                                                                                                                                                                                                                                                                                                                    7=Outro (especificar)                            </t>
    </r>
  </si>
  <si>
    <t>Tabasky</t>
  </si>
  <si>
    <t>Que receitas obteve com a produção destes produtos nos últimos 12 meses?</t>
  </si>
  <si>
    <t xml:space="preserve">Quantos meses teve de comprar rações para alimentar os [...] durante os últimos 12 meses?                                                                                                                                                                                                                      </t>
  </si>
  <si>
    <t xml:space="preserve">Teve de comprar rações para alimentar os [...] nos últimos 12 meses?                                                                                                                          1=Sim
2=Não ► (17.53) 
                                                                                                                                                                                                                </t>
  </si>
  <si>
    <t xml:space="preserve">Pagou para dar de beber os [...] nos últimos 12 meses?                                                                                                                                                                                                                      1=Sim
2=Não ► (17.56)
</t>
  </si>
  <si>
    <t xml:space="preserve">Quanto despendeu em média por mês durante estes meses para dar de beber os [...]?                                                                                                                                                                                             </t>
  </si>
  <si>
    <t xml:space="preserve">Mandou vacinar [...]  do rebanho/manada nos últimos 12 meses?                                              1=Sim
2=Não ► (17.58) 
                                                                                                                                                                                                                </t>
  </si>
  <si>
    <t xml:space="preserve">Mandou desparasitar [...] do rebanho/manada nos últimos 12 meses?                                              1=Sim
2=Não ► (17.60) 
                                                                                                                                                                                                                </t>
  </si>
  <si>
    <t>Praia/margem do rio</t>
  </si>
  <si>
    <t>[INS] Enumerar até 5 espécies de peixes pescados mais frequentemente na última estação baixa (Idem 19.17)</t>
  </si>
  <si>
    <t>Praia/margem do  rio</t>
  </si>
  <si>
    <t>Na última ESTAÇÃO ALTA quantas [ESPÉCIES] capturou em média NUM MÊS?</t>
  </si>
  <si>
    <t>Na última ESTAÇÃO ALTA quantas [ESPÉCIES] em média, das que capturou, consumiu/deu em pagamento/utilizou como insumo de transformação/vendeu NUM MÊS?</t>
  </si>
  <si>
    <t>Nos últimos 12 meses, o agregado familiar deparou com dificuldades para fazer face às despesas de iluminação da habitação (eletricidade, petroleo para lampadas, pilhas para as lanternas, etc.)?</t>
  </si>
  <si>
    <t>9 Carencia da vida</t>
  </si>
  <si>
    <t xml:space="preserve">Milho preto </t>
  </si>
  <si>
    <t>Milho cavalo</t>
  </si>
  <si>
    <t>Milho bacil</t>
  </si>
  <si>
    <t>Fundo</t>
  </si>
  <si>
    <t>Feijão</t>
  </si>
  <si>
    <t>Feijão-congo</t>
  </si>
  <si>
    <t>Mancarra</t>
  </si>
  <si>
    <t>Candja</t>
  </si>
  <si>
    <t>Badjiqui</t>
  </si>
  <si>
    <t>Batata Inglesa</t>
  </si>
  <si>
    <t>Djagatu</t>
  </si>
  <si>
    <t>Chabeu</t>
  </si>
  <si>
    <t>Cajueiro</t>
  </si>
  <si>
    <t>Papaeira</t>
  </si>
  <si>
    <t>Ananas</t>
  </si>
  <si>
    <t>Goiabeira</t>
  </si>
  <si>
    <t>Coconete</t>
  </si>
  <si>
    <t>Cana-de-açucar</t>
  </si>
  <si>
    <t>Pinha</t>
  </si>
  <si>
    <t>Jaca</t>
  </si>
  <si>
    <t>Tifa</t>
  </si>
  <si>
    <t>Planta cabaz</t>
  </si>
  <si>
    <t>Djafal</t>
  </si>
  <si>
    <t>Bentana</t>
  </si>
  <si>
    <t>Tainha</t>
  </si>
  <si>
    <t>Bagre</t>
  </si>
  <si>
    <t>Carapau</t>
  </si>
  <si>
    <t>De que encargo de saúde se trata?</t>
  </si>
  <si>
    <t>9 Falta de meios financeiros</t>
  </si>
  <si>
    <t>2 Não ► Secção 3</t>
  </si>
  <si>
    <t>02 Formação profissional</t>
  </si>
  <si>
    <t>01 Escola corânica</t>
  </si>
  <si>
    <t>03 Curso de alfabetização</t>
  </si>
  <si>
    <t>Que idade tinha [NOME] quando entrou para a escola?</t>
  </si>
  <si>
    <t>5 A Comunidade</t>
  </si>
  <si>
    <t>5 Estudos demasiado difíceis</t>
  </si>
  <si>
    <t>[NOME] está satisfeito com o ensino recebido na escola?</t>
  </si>
  <si>
    <t>14 Outro (especificar)</t>
  </si>
  <si>
    <t>Qual é a distância entre o domicílio de [NOME] e a localidade desta primeira consulta?</t>
  </si>
  <si>
    <t>4 Entidade patronal</t>
  </si>
  <si>
    <t>5 Outro (especificar)</t>
  </si>
  <si>
    <t>1 Adiantamento de despesas</t>
  </si>
  <si>
    <t>1 Privado (individual)</t>
  </si>
  <si>
    <t>3 Estado é a entidade patronal</t>
  </si>
  <si>
    <t>3 Empresa privada</t>
  </si>
  <si>
    <t xml:space="preserve">4 Operário ou trabalhador não qualificado </t>
  </si>
  <si>
    <t>6 Estagiário ou aprendiz remunerado</t>
  </si>
  <si>
    <t>8. Agiota</t>
  </si>
  <si>
    <t>3 Sim, comprado e oferecido</t>
  </si>
  <si>
    <r>
      <rPr>
        <sz val="9"/>
        <rFont val="Arial"/>
        <family val="2"/>
      </rPr>
      <t>3 Sim, comprado e oferecido</t>
    </r>
    <r>
      <rPr>
        <sz val="10"/>
        <rFont val="Arial"/>
        <family val="2"/>
      </rPr>
      <t xml:space="preserve"> </t>
    </r>
  </si>
  <si>
    <t>Nos últimos 7 dias, durante quantos dias o seu agregado familiar consumiu os seguintes produtos?</t>
  </si>
  <si>
    <t>Artigos de desporto e lazer: bola, jogo do ludo, pesos (petanca), jogo de cartas, brinquedos para crianças, jogos de vídeo, pequenos instrumentos musicais, etc.</t>
  </si>
  <si>
    <r>
      <t>Possuiu, em casa ou noutro lugar, uma pequena empresa de confeção de vestuário (alfaiate), de fabrico de sandálias ou outro</t>
    </r>
    <r>
      <rPr>
        <sz val="9"/>
        <color rgb="FF00B050"/>
        <rFont val="Arial Narrow"/>
        <family val="2"/>
      </rPr>
      <t>s</t>
    </r>
    <r>
      <rPr>
        <sz val="9"/>
        <rFont val="Arial Narrow"/>
        <family val="2"/>
      </rPr>
      <t xml:space="preserve"> calçado</t>
    </r>
    <r>
      <rPr>
        <sz val="9"/>
        <color rgb="FF00B050"/>
        <rFont val="Arial Narrow"/>
        <family val="2"/>
      </rPr>
      <t>s</t>
    </r>
    <r>
      <rPr>
        <sz val="9"/>
        <rFont val="Arial Narrow"/>
        <family val="2"/>
      </rPr>
      <t>?</t>
    </r>
  </si>
  <si>
    <r>
      <t>Possuiu uma empresa prestadora de outros serviços; táxi, moto-táxi, outros serviços de transporte, reparação e manutenção (viaturas, motociclos, rádios, computadores, TV, frigoríficos, aparelhos de ar condicionado, etc.), lavagem de automóveis; engraxador de sapatos, agente/vendedor imobiliário, cabin</t>
    </r>
    <r>
      <rPr>
        <sz val="9"/>
        <color rgb="FF00B050"/>
        <rFont val="Arial Narrow"/>
        <family val="2"/>
      </rPr>
      <t>e</t>
    </r>
    <r>
      <rPr>
        <sz val="9"/>
        <rFont val="Arial Narrow"/>
        <family val="2"/>
      </rPr>
      <t xml:space="preserve"> telefónica, processamento de texto, fotocópias, etc.?</t>
    </r>
  </si>
  <si>
    <t>Possuiu qualquer outra empresa não-agrícola, mesmo que se trate de uma pequena atividade exercida no domicílio ou na rua (por exemplo, fabrico e venda de objetos de artesanato, tapetes, joias, entrançamento de esteiras, entrançamento de cabelo, salão de cabeleireiro, etc)?</t>
  </si>
  <si>
    <t>Qual é o nome do proprietário principal ou o nome da empresa, se aplicável?</t>
  </si>
  <si>
    <t>Código do ramo (preencher depois da entrevista)</t>
  </si>
  <si>
    <r>
      <t xml:space="preserve">Quantas pessoas </t>
    </r>
    <r>
      <rPr>
        <b/>
        <sz val="9"/>
        <rFont val="Arial Narrow"/>
        <family val="2"/>
      </rPr>
      <t>não pertencentes ao agregado familiar</t>
    </r>
    <r>
      <rPr>
        <sz val="9"/>
        <rFont val="Arial Narrow"/>
        <family val="2"/>
      </rPr>
      <t xml:space="preserve"> são coproprietárias desta empresa?</t>
    </r>
  </si>
  <si>
    <t>Problemas de acesso a eletricidade</t>
  </si>
  <si>
    <t>Falta de instalações, de local adequado</t>
  </si>
  <si>
    <r>
      <t xml:space="preserve">Qual foi o montante obtido com a revenda de mercadorias compradas e revendidas no estado em que se encontram </t>
    </r>
    <r>
      <rPr>
        <b/>
        <sz val="9"/>
        <rFont val="Arial Narrow"/>
        <family val="2"/>
      </rPr>
      <t>durante os últimos 30 dias ou durante o último mês em que a empresa funcionou</t>
    </r>
    <r>
      <rPr>
        <sz val="9"/>
        <rFont val="Arial Narrow"/>
        <family val="2"/>
      </rPr>
      <t xml:space="preserve">?                               </t>
    </r>
  </si>
  <si>
    <r>
      <t xml:space="preserve">Quanto despendeu noutras despesas e serviços </t>
    </r>
    <r>
      <rPr>
        <b/>
        <sz val="9"/>
        <rFont val="Arial Narrow"/>
        <family val="2"/>
      </rPr>
      <t>durante os últimos 30 dias ou durante o último mês em que a empresa funcionou</t>
    </r>
    <r>
      <rPr>
        <sz val="9"/>
        <rFont val="Arial Narrow"/>
        <family val="2"/>
      </rPr>
      <t>?  (reparação de equipamento, etc.)</t>
    </r>
  </si>
  <si>
    <r>
      <t xml:space="preserve">Quanto despendeu em despesas de serviços para utilizar ou alugar equipamentos </t>
    </r>
    <r>
      <rPr>
        <b/>
        <sz val="9"/>
        <rFont val="Arial Narrow"/>
        <family val="2"/>
      </rPr>
      <t>durante os últimos 30 dias ou durante o último mês em que a empresa funcionou</t>
    </r>
    <r>
      <rPr>
        <sz val="9"/>
        <rFont val="Arial Narrow"/>
        <family val="2"/>
      </rPr>
      <t xml:space="preserve">? </t>
    </r>
  </si>
  <si>
    <t>5. Falta de matérias-primas/problemas técnicos</t>
  </si>
  <si>
    <t>Adultos (15 anos ou mais)</t>
  </si>
  <si>
    <t>6 Pedras simples (tradicionais)</t>
  </si>
  <si>
    <t>Robô de cozinha elétrico (Trituradora)</t>
  </si>
  <si>
    <t>5 Outro parente</t>
  </si>
  <si>
    <t>Inscrever 98 para Não Sabe</t>
  </si>
  <si>
    <t>6 Costa do Marfim (C.I)</t>
  </si>
  <si>
    <t>Conflito agricultor/criador de gado</t>
  </si>
  <si>
    <t xml:space="preserve">Nos últimos 12 meses, o agregado familiar ou um dos seus membros beneficiou do [PROGRAMA] abaixo? </t>
  </si>
  <si>
    <t>2 Não ►Linha seguinte</t>
  </si>
  <si>
    <t>(COMEÇAR POR ELABORAR A LISTA DE TODOS OS CAMPOS E EM SEGUIDA DAS PARCELAS NOS CAMPOS EXPLORADOS PELO AGREGADO FAMILIAR EM 2016/17)</t>
  </si>
  <si>
    <r>
      <t xml:space="preserve">Que quantidade de fungicidas utilizou?
</t>
    </r>
    <r>
      <rPr>
        <b/>
        <sz val="8"/>
        <rFont val="Arial Narrow"/>
        <family val="2"/>
      </rPr>
      <t xml:space="preserve">Inscrever zero se não tiverem sido utilizados fungicidas                               </t>
    </r>
    <r>
      <rPr>
        <b/>
        <sz val="8"/>
        <rFont val="Arial Narrow"/>
        <family val="2"/>
      </rPr>
      <t xml:space="preserve">Código da Unidade
</t>
    </r>
    <r>
      <rPr>
        <sz val="8"/>
        <rFont val="Arial Narrow"/>
        <family val="2"/>
      </rPr>
      <t xml:space="preserve">1=Grama
2=Kg                                                                                                                                                        3=Litros
4=Saco
</t>
    </r>
  </si>
  <si>
    <t>Qual a razão principal para a parcela não ter sido medida?
1=Demasiado pequena
2=GPS avariado
3=Indisponibilidade do agregado
4= Demasiado distante
5 = Outra (especificar)</t>
  </si>
  <si>
    <t>Sementes de sésamo</t>
  </si>
  <si>
    <t xml:space="preserve">1 = Possui animais que confiou ou criou animais que lhe pertenciam ou que pertenciam ao outro agregado familiar </t>
  </si>
  <si>
    <r>
      <rPr>
        <b/>
        <sz val="9"/>
        <color rgb="FF000000"/>
        <rFont val="Arial Narrow"/>
        <family val="2"/>
      </rPr>
      <t>(17.00)</t>
    </r>
    <r>
      <rPr>
        <sz val="9"/>
        <color rgb="FF000000"/>
        <rFont val="Arial Narrow"/>
        <family val="2"/>
      </rPr>
      <t xml:space="preserve"> Nos últimos 12 meses, o agregado familiar ou um dos seus membros possuiu ou criou animais que lhe pertenciam ou que pertenciam </t>
    </r>
    <r>
      <rPr>
        <sz val="9"/>
        <color rgb="FF00B050"/>
        <rFont val="Arial Narrow"/>
        <family val="2"/>
      </rPr>
      <t>ao</t>
    </r>
    <r>
      <rPr>
        <sz val="9"/>
        <color rgb="FF000000"/>
        <rFont val="Arial Narrow"/>
        <family val="2"/>
      </rPr>
      <t xml:space="preserve"> outro agregado?</t>
    </r>
  </si>
  <si>
    <t>Camelídeos (camelos)</t>
  </si>
  <si>
    <t xml:space="preserve">Durante estes meses, que quantidade de ovos consumiu no agregado familiar em média por mês?                                                                                                                                     (Se nenhum, Escrever 0)                                                                                                                                        </t>
  </si>
  <si>
    <t xml:space="preserve">Quais são os números de ordem das duas pessoas principais que controlam as receitas provenientes desta venda?                                                                                                                                                    (Escrever o código ID destas pessoas, utilizando a lista dos membros do agregado familiar)                                                                                                                                                                                                                                                                                                                
</t>
  </si>
  <si>
    <t xml:space="preserve">Quais são as duas pessoas principais que controlam as receitas provenientes desta venda?                                                                                                                                                    (Escrever o código ID destas pessoas, utilizando a lista dos membros do agregado familiar)                                                                                                                                                                                                                                                                                                                
</t>
  </si>
  <si>
    <t xml:space="preserve">Quais são as duas pessoas principais que controlam as receitas provenientes desta venda?                                                                                                                                                    (Escrever o código ID destas pessoas, utilizando a lista dos membros do agregado familiar)    </t>
  </si>
  <si>
    <t>Quantos meses produziu ovos durante os últimos 12 meses?</t>
  </si>
  <si>
    <t xml:space="preserve">Quantos meses teve de pagar água para dar de beber os [...] durante os últimos 12 meses?                                                                                                                                                                                                                      </t>
  </si>
  <si>
    <t xml:space="preserve">Mandou tratar [...] do rebanho/manada nos últimos 12 meses?                                              1=Sim
2=Não ► (Espécie seguinte) 
                                                                                                                                                                                                                </t>
  </si>
  <si>
    <t>Enxada movida a burro</t>
  </si>
  <si>
    <t>Escreva o código do respondente a esta pergunta</t>
  </si>
  <si>
    <t>Rio (anual)</t>
  </si>
  <si>
    <t>INS: acrescentar outros tipos de autorização se aplicável</t>
  </si>
  <si>
    <t xml:space="preserve">Unidade </t>
  </si>
  <si>
    <t xml:space="preserve">1=Recusa   2= Ausente    3=Alojamento desocupada ►(Fim do questionário)  </t>
  </si>
  <si>
    <t>1= Concluída, agregado familiar selecionado ►(0.10)    2=Concluída, agregado familiar substituto►(0.10)   3=Não concluída</t>
  </si>
  <si>
    <t>Resultado da entrevista</t>
  </si>
  <si>
    <t>08.-</t>
  </si>
  <si>
    <t>1=Crioulo 2=Fula  3=Balanta 4=Mandinga  5=Papel 6=Manjaco 7 =Beafada  8=Mancanha  9=Outras Linguas:</t>
  </si>
  <si>
    <t>CÓDIGO ID:</t>
  </si>
  <si>
    <t>Qual é o Sexo (NOME)?</t>
  </si>
  <si>
    <t>08=Bijagos</t>
  </si>
  <si>
    <r>
      <t xml:space="preserve">2 </t>
    </r>
    <r>
      <rPr>
        <sz val="9"/>
        <rFont val="Arial Narrow"/>
        <family val="2"/>
      </rPr>
      <t>Ensino Básico (1ª a 6ª classe)</t>
    </r>
  </si>
  <si>
    <r>
      <t>3</t>
    </r>
    <r>
      <rPr>
        <sz val="9"/>
        <rFont val="Arial Narrow"/>
        <family val="2"/>
      </rPr>
      <t xml:space="preserve"> Secundário 1º ciclo (7ª a 9ª classe)</t>
    </r>
  </si>
  <si>
    <t>4 Secundário 2º ciclo (10ª a 12ª classe)</t>
  </si>
  <si>
    <t>No caso de pessoas com idade igual ou superior a 10 anos, [NOME] possui telemóvel?</t>
  </si>
  <si>
    <t>3 NA ►Pessoa seguinte</t>
  </si>
  <si>
    <t>2 Não</t>
  </si>
  <si>
    <t>FRANCOS CFA</t>
  </si>
  <si>
    <t>ESCREVEO CÓDIGO ID DA MÃE DE [NOME]</t>
  </si>
  <si>
    <t>13 Outros problemas familiares:</t>
  </si>
  <si>
    <t xml:space="preserve">Escrever 1 para SIM ou 2 para NÃO </t>
  </si>
  <si>
    <t xml:space="preserve">Outra língua </t>
  </si>
  <si>
    <t>07 É rapariga</t>
  </si>
  <si>
    <t>[NOME] frequentou uma escola não formal ou uma formação não formal?</t>
  </si>
  <si>
    <t>Que tipo de educação não formal [NOME] frequentou?</t>
  </si>
  <si>
    <t>Que resultado obteve [NOME] no ano letivo de 2016/2017?</t>
  </si>
  <si>
    <t>[NOME] frequentou uma escola no ano letivo de 2016/2017?</t>
  </si>
  <si>
    <t>Quem dirigiu a escola frequentada por [NOME] no ano letivo de 2016/2017?</t>
  </si>
  <si>
    <t>5 Abandono durante o ano letivo</t>
  </si>
  <si>
    <t>CÓDIGO</t>
  </si>
  <si>
    <t>2 Artes, letras e ciências humanas</t>
  </si>
  <si>
    <t xml:space="preserve">4 Técnicas de informáticas e industrial (Engenharia civil, mecânica, eletrónica e informática)
</t>
  </si>
  <si>
    <t>6. Ciências Económicas</t>
  </si>
  <si>
    <t>7. Outra (à especificar)</t>
  </si>
  <si>
    <t xml:space="preserve">1 Ciências exatas (matemática, físico-química, ciências da vida e da Terra) </t>
  </si>
  <si>
    <t>5 Direito e ciências jurídicas</t>
  </si>
  <si>
    <t>8. 8º ano</t>
  </si>
  <si>
    <t>9. 9º ano</t>
  </si>
  <si>
    <t>10. 10º ano</t>
  </si>
  <si>
    <t>0 Medicina, farmácia, etc</t>
  </si>
  <si>
    <t>ESCREVER ZERO NO CASO DE UM MONTANTE NULO</t>
  </si>
  <si>
    <t>ESCREVER ZERO SE A PESSOA NÃO TIVER RECEBIDO BOLSA NEM SUBSÍDIO</t>
  </si>
  <si>
    <r>
      <t xml:space="preserve">Quem dirige a escola frequentada por [NOME] no ano letivo de </t>
    </r>
    <r>
      <rPr>
        <sz val="9"/>
        <color rgb="FFFF0000"/>
        <rFont val="Arial Narrow"/>
        <family val="2"/>
      </rPr>
      <t>2017/2018</t>
    </r>
    <r>
      <rPr>
        <sz val="9"/>
        <rFont val="Arial Narrow"/>
        <family val="2"/>
      </rPr>
      <t>?</t>
    </r>
  </si>
  <si>
    <r>
      <t xml:space="preserve">Qual é o montante das taxas de inscrição e das propinas para o ano letivo de </t>
    </r>
    <r>
      <rPr>
        <sz val="9"/>
        <color rgb="FFFF0000"/>
        <rFont val="Arial Narrow"/>
        <family val="2"/>
      </rPr>
      <t>2017/2018</t>
    </r>
    <r>
      <rPr>
        <sz val="9"/>
        <rFont val="Arial Narrow"/>
        <family val="2"/>
      </rPr>
      <t>?</t>
    </r>
  </si>
  <si>
    <r>
      <t xml:space="preserve">Qual é o montante das contribuições para o ano letivo de </t>
    </r>
    <r>
      <rPr>
        <sz val="9"/>
        <color rgb="FFFF0000"/>
        <rFont val="Arial Narrow"/>
        <family val="2"/>
      </rPr>
      <t>2017/2018</t>
    </r>
    <r>
      <rPr>
        <sz val="9"/>
        <rFont val="Arial Narrow"/>
        <family val="2"/>
      </rPr>
      <t>?</t>
    </r>
  </si>
  <si>
    <t>Qual é o montante das despesas de [NOME] com materiais (manuais, cadernos) para o ano letivo  de 2017/2018</t>
  </si>
  <si>
    <r>
      <t xml:space="preserve">Qual é o montante das despesas para os demais materiais escolares para o ano letivo de </t>
    </r>
    <r>
      <rPr>
        <sz val="9"/>
        <color rgb="FFFF0000"/>
        <rFont val="Arial Narrow"/>
        <family val="2"/>
      </rPr>
      <t>2017/2018</t>
    </r>
    <r>
      <rPr>
        <sz val="9"/>
        <rFont val="Arial Narrow"/>
        <family val="2"/>
      </rPr>
      <t>?</t>
    </r>
  </si>
  <si>
    <r>
      <t xml:space="preserve">Qual é o montante das despesas de [NOME] com uniformes para o ano letivo de </t>
    </r>
    <r>
      <rPr>
        <sz val="9"/>
        <color rgb="FFFF0000"/>
        <rFont val="Arial Narrow"/>
        <family val="2"/>
      </rPr>
      <t>2017/2018</t>
    </r>
    <r>
      <rPr>
        <sz val="9"/>
        <rFont val="Arial Narrow"/>
        <family val="2"/>
      </rPr>
      <t>?</t>
    </r>
  </si>
  <si>
    <r>
      <t>Qual é o montante das despesas de [NOME] com uniformes para o ano letivo de</t>
    </r>
    <r>
      <rPr>
        <sz val="9"/>
        <color rgb="FFFF0000"/>
        <rFont val="Arial Narrow"/>
        <family val="2"/>
      </rPr>
      <t xml:space="preserve"> 2017/2018</t>
    </r>
    <r>
      <rPr>
        <sz val="9"/>
        <rFont val="Arial Narrow"/>
        <family val="2"/>
      </rPr>
      <t>?</t>
    </r>
  </si>
  <si>
    <r>
      <t xml:space="preserve">Qual é o montante das despesas de [NOME] com o transporte escolar para o ano letivo de </t>
    </r>
    <r>
      <rPr>
        <sz val="9"/>
        <color rgb="FFFF0000"/>
        <rFont val="Arial Narrow"/>
        <family val="2"/>
      </rPr>
      <t>2017/2018</t>
    </r>
    <r>
      <rPr>
        <sz val="9"/>
        <rFont val="Arial Narrow"/>
        <family val="2"/>
      </rPr>
      <t>?</t>
    </r>
  </si>
  <si>
    <t>Hospital regional (incluíndo hospital de policia, militar)</t>
  </si>
  <si>
    <t>Centro de saúde urbano</t>
  </si>
  <si>
    <t>Centro de saúde rural</t>
  </si>
  <si>
    <t>Unidade de sanitária rural</t>
  </si>
  <si>
    <t>Outro Serviço de saúde</t>
  </si>
  <si>
    <t>4 Consultório médico/dentário/oftamologia</t>
  </si>
  <si>
    <t>Sala de tratamento</t>
  </si>
  <si>
    <t xml:space="preserve">Farmácia </t>
  </si>
  <si>
    <t xml:space="preserve">Clinida da empresa, outra privada ou ONG </t>
  </si>
  <si>
    <t xml:space="preserve">8 Madrona </t>
  </si>
  <si>
    <t xml:space="preserve">9 Agente tecnico de Saúde </t>
  </si>
  <si>
    <t xml:space="preserve">3 Dentista </t>
  </si>
  <si>
    <t xml:space="preserve">4 Enfermeiro(a) </t>
  </si>
  <si>
    <t xml:space="preserve">5 Parteira </t>
  </si>
  <si>
    <t>6 Enfermeiro/a auxiliar</t>
  </si>
  <si>
    <t xml:space="preserve">7 Farmacêutico
 </t>
  </si>
  <si>
    <t xml:space="preserve">10 Outro pessoal de saúde </t>
  </si>
  <si>
    <t>11 Curandeiro/Marabo</t>
  </si>
  <si>
    <t xml:space="preserve">2 Médico de clínica geral </t>
  </si>
  <si>
    <t>1 Médico especialista</t>
  </si>
  <si>
    <r>
      <t>Qual foi o montante despendido nos</t>
    </r>
    <r>
      <rPr>
        <b/>
        <sz val="9"/>
        <rFont val="Arial Narrow"/>
        <family val="2"/>
      </rPr>
      <t xml:space="preserve"> últimos 12 meses</t>
    </r>
    <r>
      <rPr>
        <sz val="9"/>
        <rFont val="Arial Narrow"/>
        <family val="2"/>
      </rPr>
      <t xml:space="preserve"> com muletas, cadeiras de rodas ou veículo para inválidos com ou sem motor, próteses dentárias, próteses auditivas ou outros dispositivos terapêuticos e ortopédicos?</t>
    </r>
  </si>
  <si>
    <t xml:space="preserve"> [NOME] incorreu em despesas de vacinação, circuncisão, controlo geral de saúde (check-up) nos últimos 12 meses?</t>
  </si>
  <si>
    <t>Qual foi o montante das despesas do controlo geral de saúde (check-up)?</t>
  </si>
  <si>
    <t>Em caso de vacinação gratuita, Escrever 00</t>
  </si>
  <si>
    <t>Em caso de circuncisão gratuita, Escrever 00</t>
  </si>
  <si>
    <t>Em caso de check-up gratuito, Escrever 00</t>
  </si>
  <si>
    <t>2 Estado/
programa</t>
  </si>
  <si>
    <t xml:space="preserve">[NOME] dormiu de baixo de um mosquiteiro na noite passada? Se Sim este mosquiteiro é impregnado ou simples </t>
  </si>
  <si>
    <t>1 Mosquiteiro impregnado</t>
  </si>
  <si>
    <t>2 Mosquiteiro simples</t>
  </si>
  <si>
    <t>3. Não</t>
  </si>
  <si>
    <t>À exceção do mosquiteiro, qual é o meio principall que  [NOME] utiliza para se proteger contra as picadas dos mosquitos?</t>
  </si>
  <si>
    <t>Nos últimos 7 dias, [NOME] trabalhou pelo menos uma hora, com remuneração (em natureza/produto ou em dinheiro), numa loja, numa atividade de transformação ou num serviço comercial por conta própria ou por conta de outro membro do agregado familiar? Por exemplo, como artesão, comerciante ou advogado, médico ou outra atividade independente?</t>
  </si>
  <si>
    <t>Nos últimos 7 dias, [NOME] trabalhou pelo menos uma hora como aprendiz ou estagiário com remuneração (em Natureza/produto ou em dinheiro?</t>
  </si>
  <si>
    <t>Como faz [NOME] para prover principalmente às suas necessidades?</t>
  </si>
  <si>
    <t xml:space="preserve">Escrever 1 para SIM e 2 para NÃO </t>
  </si>
  <si>
    <t>Quando estará [NOME] disponível para trabalhar?</t>
  </si>
  <si>
    <t>Mesmo assim (NOME) está    disponível para trabalhar imediatamente?</t>
  </si>
  <si>
    <t>Se for Menos de um mês, Escrever 0</t>
  </si>
  <si>
    <t>(Escrever na coluna da esquerda o descritivo do emprego ou da profissão; na coluna da direita, inscrever o código correspondente depois da entrevista. Os códigos do emprego/profissão encontram-se no anexo do manual do agente entrevistador)</t>
  </si>
  <si>
    <t>(Escrever na coluna da esquerda o descritivo do ramo de atividade; na coluna da direita, inscrever o código correspondente depois da entrevista. Os códigos dos ramos de atividade encontram-se no anexo do manual do agente entrevistador)</t>
  </si>
  <si>
    <t>Quantos meses [NOME] exerceu este emprego nos últimos 12 (incluindo férias pagas)?
Se menos de 1 mês, escrever 0</t>
  </si>
  <si>
    <t xml:space="preserve">8 Trabalhador familiar, contribuinte na empresa familiar. </t>
  </si>
  <si>
    <t>TRIMESTRE</t>
  </si>
  <si>
    <t>[NOME] beneficia de prémio no âmbito deste emprego?</t>
  </si>
  <si>
    <t xml:space="preserve">Em quanto avalia os prémios (apenas aqueles que não estão incluídos no salário)? </t>
  </si>
  <si>
    <t xml:space="preserve">[NOME] beneficia de algum encargo  particular (Mutualismo e consulta gratuita)?
          </t>
  </si>
  <si>
    <t xml:space="preserve">1. Mutualismo de saúde </t>
  </si>
  <si>
    <t xml:space="preserve">2. Programa de consulta gratuito de crianças (05 anos)
</t>
  </si>
  <si>
    <t xml:space="preserve">3 Programa de mulheres grávidas </t>
  </si>
  <si>
    <t>4. Programa gratuito de idosos</t>
  </si>
  <si>
    <t xml:space="preserve">5. Seguro de saúde privado  </t>
  </si>
  <si>
    <t>[NOME] beneficiou de uma pensão de reforma (civil e militar, incluindo antigos combatentes) nos últimos 12 meses?</t>
  </si>
  <si>
    <t>Qual é o montante anual da pensão de reforma (civil e militar, incluindo antigos combatentes) auferido por [NOME]</t>
  </si>
  <si>
    <t xml:space="preserve">[NOME] beneficiou de uma pensão de viuvez (em caso de morte de cônjuge) ou de orfandade (morte de pais)? </t>
  </si>
  <si>
    <t>Qual é o montante anual da pensão de viuvez (em caso de morte de cônjuge) ou de orfandade (morte de pais) auferido por [NOME]</t>
  </si>
  <si>
    <t>Qual é o montante anual da pensão de invalidez (em caso de acidente de trabalho) auferido por [NOME]</t>
  </si>
  <si>
    <t>Qual é o montante anual da pensão de alimentos (em caso de divórcio ou separação) auferido por [NOME]</t>
  </si>
  <si>
    <t>[NOME] auferiu rendimentos provenientes de arrendamentos de casa de habitação nos últimos 12 meses?</t>
  </si>
  <si>
    <t>Qual é o montante anual dos rendimentos provenientes de arrendamentos de casa de habitação auferido por [NOME]</t>
  </si>
  <si>
    <t>Qual é o montante anual dos rendimentos de capitais e financeiros (dividendos de ações, juros de aplicações, etc.) auferido por [NOME]</t>
  </si>
  <si>
    <t>Qual é o montante anual de outros rendimentos (ganhos em lotaria, herança, venda de bens, etc.) auferido por [NOME]</t>
  </si>
  <si>
    <r>
      <t>[NOME] Será que possui uma conta nos estabelecimentos financeiros seguintes ou um cartão pré-pago?
1.  Sim
2.  Não
E</t>
    </r>
    <r>
      <rPr>
        <i/>
        <sz val="9"/>
        <rFont val="Arial Narrow"/>
        <family val="2"/>
      </rPr>
      <t xml:space="preserve">screver em cada coluna 1 para Sim ou 2 para Não
</t>
    </r>
    <r>
      <rPr>
        <i/>
        <sz val="9"/>
        <color rgb="FFFF0000"/>
        <rFont val="Arial Narrow"/>
        <family val="2"/>
      </rPr>
      <t>Se Não em todos os estabelecimentos ir para 6.03</t>
    </r>
  </si>
  <si>
    <t>[NOME] solicitou crédito a esta associação solidário ou tontina/abota?</t>
  </si>
  <si>
    <t xml:space="preserve">Quantos créditos em curso que ainda não foram reembolsados, contraído por [NOME]?                                                                                                                                                                                                                                                                                  </t>
  </si>
  <si>
    <t>10. Outro (especificar)</t>
  </si>
  <si>
    <t xml:space="preserve">6. Financiar um negócio existente (equipamento, matérias-primas)
</t>
  </si>
  <si>
    <t>7. Insumos agrícolas (sementes, adubos, rações para animais, etc.)</t>
  </si>
  <si>
    <r>
      <t>Qual foi a principal utilização que [NOME] fez com este último cr</t>
    </r>
    <r>
      <rPr>
        <sz val="9"/>
        <rFont val="Calibri"/>
        <family val="2"/>
      </rPr>
      <t>é</t>
    </r>
    <r>
      <rPr>
        <sz val="9"/>
        <rFont val="Arial Narrow"/>
        <family val="2"/>
      </rPr>
      <t>dito?</t>
    </r>
  </si>
  <si>
    <r>
      <t>Qual é o montante nominal deste último crédito?</t>
    </r>
    <r>
      <rPr>
        <i/>
        <sz val="8"/>
        <rFont val="Arial Narrow"/>
        <family val="2"/>
      </rPr>
      <t xml:space="preserve"> (Em Francos CFA)</t>
    </r>
  </si>
  <si>
    <r>
      <t xml:space="preserve">Qual é o montante nominal que deve ser reembolsado em média a cada prestação deste último crédito? </t>
    </r>
    <r>
      <rPr>
        <i/>
        <sz val="9"/>
        <rFont val="Arial Narrow"/>
        <family val="2"/>
      </rPr>
      <t>(Em Francos CFA)</t>
    </r>
  </si>
  <si>
    <t>(7A.00)</t>
  </si>
  <si>
    <t>Quem é o respondente desta sessão</t>
  </si>
  <si>
    <t>CÓDIGO ID</t>
  </si>
  <si>
    <t>[NOME] tomou um pequeno-almoço (pão, café, chá, donetes, panquecas, croissant, papa, etc.) comprado fora do agregado familiar ou oferecido nos últimos 7 dias?</t>
  </si>
  <si>
    <t>1 Sim, comprado unicamente</t>
  </si>
  <si>
    <t>[NOME] tomou uma bebida não alcólicas (água em pacote ou em garrafa, sumo pacote ou em garrafa, refrigerante, leite e iocurte, etc) comprada fora do agregado familiar ou oferecida nos últimos 7 dias?</t>
  </si>
  <si>
    <t>Entre esta quantidade consumida, qual dessa provém da produção própria do agregado familiar (agricultura, pecuaria, pesca, acuacultura, caça, colheita)?</t>
  </si>
  <si>
    <t>Entre esta quantidade consumida, quanto provém de outras fontes (oferta, apanhado do proprio comérciodo, troca, etc.)?</t>
  </si>
  <si>
    <t>Pão moderno</t>
  </si>
  <si>
    <t>Pão tradicional</t>
  </si>
  <si>
    <t>Bentana fresco</t>
  </si>
  <si>
    <t>Óleo de palma vermelho</t>
  </si>
  <si>
    <t>Outros óleos n.e. (milho, oleo de misto, etc.)</t>
  </si>
  <si>
    <t>Salada (alface)</t>
  </si>
  <si>
    <t>Couve</t>
  </si>
  <si>
    <t>Folhas de feijão</t>
  </si>
  <si>
    <t xml:space="preserve"> Folhas de mandioca, folhas de taro e outras folhas</t>
  </si>
  <si>
    <t>Folhas Moringa ( Nenebadadje)</t>
  </si>
  <si>
    <t>Mancarra descascada ou pilada</t>
  </si>
  <si>
    <t>Noz de caju</t>
  </si>
  <si>
    <t xml:space="preserve">Café </t>
  </si>
  <si>
    <t xml:space="preserve">Chá </t>
  </si>
  <si>
    <t>Água mineral/ Filtrada</t>
  </si>
  <si>
    <t>Cervejas e vinhos tradicionais( vinho de palma, vinho de cajú)</t>
  </si>
  <si>
    <t>Sumos de fruta (laranja, hibisco/ondjó, genginbre, sumo de caju etc.)</t>
  </si>
  <si>
    <t>Attiéke</t>
  </si>
  <si>
    <t xml:space="preserve">(8A.00)  Escreva o código ID do respondente principal da secção:    </t>
  </si>
  <si>
    <t xml:space="preserve">(8B.00)  Escreva o código ID do respondente principal da secção:    </t>
  </si>
  <si>
    <r>
      <rPr>
        <b/>
        <sz val="9"/>
        <rFont val="Arial Narrow"/>
        <family val="2"/>
      </rPr>
      <t>Cereais e produtos cerealíferos</t>
    </r>
    <r>
      <rPr>
        <sz val="9"/>
        <rFont val="Arial Narrow"/>
        <family val="2"/>
      </rPr>
      <t xml:space="preserve"> (produtos 1 à 22) (milho/farinha de milho, milho cavalo, fundo, milho bacil, panquecas, arroz, pão, massas alimentícias, etc.) </t>
    </r>
  </si>
  <si>
    <t>8B.02</t>
  </si>
  <si>
    <r>
      <rPr>
        <b/>
        <sz val="9"/>
        <rFont val="Arial Narrow"/>
        <family val="2"/>
      </rPr>
      <t>Tubérculos e bananas-da-terra</t>
    </r>
    <r>
      <rPr>
        <sz val="9"/>
        <rFont val="Arial Narrow"/>
        <family val="2"/>
      </rPr>
      <t xml:space="preserve"> (produtos 104 à 110) (batatas, inhames, banana-da-terra, mandioca, taro, etc.)</t>
    </r>
  </si>
  <si>
    <r>
      <t>Leguminosas e grão</t>
    </r>
    <r>
      <rPr>
        <sz val="9"/>
        <rFont val="Arial Narrow"/>
        <family val="2"/>
      </rPr>
      <t xml:space="preserve"> (produtos 92 a 103) (feijão seco, mancarra e pasta de mancarra, etc.)</t>
    </r>
  </si>
  <si>
    <r>
      <rPr>
        <b/>
        <sz val="9"/>
        <rFont val="Arial Narrow"/>
        <family val="2"/>
      </rPr>
      <t>Legumes</t>
    </r>
    <r>
      <rPr>
        <sz val="9"/>
        <rFont val="Arial Narrow"/>
        <family val="2"/>
      </rPr>
      <t xml:space="preserve"> (produtos 72 a 91) (alface, tomate, candja, beringela, pimento, feijão verde, pepino, etc.)</t>
    </r>
  </si>
  <si>
    <r>
      <t xml:space="preserve">Peixe, marisco e carne </t>
    </r>
    <r>
      <rPr>
        <sz val="9"/>
        <rFont val="Arial Narrow"/>
        <family val="2"/>
      </rPr>
      <t>(produtos 23 a 43) (carne de vaca, carne de carneiro, frango, peixe fresco e seco, etc.)</t>
    </r>
  </si>
  <si>
    <r>
      <t>Fruta</t>
    </r>
    <r>
      <rPr>
        <sz val="9"/>
        <rFont val="Arial Narrow"/>
        <family val="2"/>
      </rPr>
      <t xml:space="preserve"> (produtos 60 a 71) (manga, laranja, limão, melancia, melão, ananás, tâmaras, etc.)</t>
    </r>
  </si>
  <si>
    <r>
      <t xml:space="preserve">Leite e produtos lácteos, ovos </t>
    </r>
    <r>
      <rPr>
        <sz val="9"/>
        <rFont val="Arial Narrow"/>
        <family val="2"/>
      </rPr>
      <t xml:space="preserve"> (produtos 44 a 52) (leite fresco, leite em pó, iogurte, queijo, ovos, etc.)</t>
    </r>
  </si>
  <si>
    <r>
      <t>Açúcar</t>
    </r>
    <r>
      <rPr>
        <sz val="9"/>
        <rFont val="Arial Narrow"/>
        <family val="2"/>
      </rPr>
      <t xml:space="preserve"> (produtos 114 a 117 (açúcar em pó e em cubos, bombons, mel)</t>
    </r>
  </si>
  <si>
    <r>
      <t>Especiarias e condimentos</t>
    </r>
    <r>
      <rPr>
        <sz val="9"/>
        <rFont val="Arial Narrow"/>
        <family val="2"/>
      </rPr>
      <t xml:space="preserve"> (produtos 118 a 126) (malagueta, sal, caldo de galinha/vaca, alho, gengibre, etc.)</t>
    </r>
  </si>
  <si>
    <r>
      <t>Óleos e gorduras</t>
    </r>
    <r>
      <rPr>
        <sz val="9"/>
        <rFont val="Arial Narrow"/>
        <family val="2"/>
      </rPr>
      <t xml:space="preserve"> (produtos 53 a 59) (manteiga, óleo de palma, óleo de amendoim, etc.)</t>
    </r>
  </si>
  <si>
    <t>8B.03</t>
  </si>
  <si>
    <t>8B.04</t>
  </si>
  <si>
    <t>Escreva o código ID do respondente principal da secção:</t>
  </si>
  <si>
    <t>SECÇÃO 9: DESPESAS RETROSPETIVAS ALIMENTARES E NÃO ALIMENTARES DO AGREGADO FAMILIAR</t>
  </si>
  <si>
    <t>Ano Novo 2018</t>
  </si>
  <si>
    <t>Petróleo para lanterna</t>
  </si>
  <si>
    <t>Lenha comprada</t>
  </si>
  <si>
    <r>
      <t xml:space="preserve">O seu agregado familiar adquiriu ou </t>
    </r>
    <r>
      <rPr>
        <sz val="9"/>
        <rFont val="Arial Narrow"/>
        <family val="2"/>
      </rPr>
      <t>colheu</t>
    </r>
    <r>
      <rPr>
        <sz val="9"/>
        <color theme="1"/>
        <rFont val="Arial Narrow"/>
        <family val="2"/>
      </rPr>
      <t xml:space="preserve"> [PRODUTO/SERVIÇO] nos últimos 7 dias? </t>
    </r>
  </si>
  <si>
    <t>Transporte urbano/rural em moto-táxi</t>
  </si>
  <si>
    <t>Transporte urbano/rural por via fluvial</t>
  </si>
  <si>
    <t>Transporte urbano/rural por tração animal</t>
  </si>
  <si>
    <t>Whisky e outras bebidas espirituosas</t>
  </si>
  <si>
    <t>Vinhos modernos</t>
  </si>
  <si>
    <t>Combustível para grupo gerador de uso doméstico</t>
  </si>
  <si>
    <t>Despesas com comunicações telefónicas em cabina/Telecentros</t>
  </si>
  <si>
    <t>Despesas de cabeleireiria de Homem e Mulher (salão, tranças, corte, etc.), manicura, pedicura</t>
  </si>
  <si>
    <t>Sabonete, champoo</t>
  </si>
  <si>
    <t>Papel higiénico</t>
  </si>
  <si>
    <t xml:space="preserve">Leite, loção corporal (glicerina, vaselina, etc.), produtos de maqueagem </t>
  </si>
  <si>
    <t>Outros produtos de toilette (lâmina de barbear, algodão, creme/espumante, etc.)</t>
  </si>
  <si>
    <t>Despesas com fotocópias de documentos</t>
  </si>
  <si>
    <t>Contraceptivos</t>
  </si>
  <si>
    <t>Outros objetos pessoais: malas, sacos de viagem, sacos à mão/bolsa, chapeu, óculos de sol, guarda-chuvas, guarda-sol, bengalas, porta-moedas, carteiras de bolso, artigos para fumadores (cinzeiros, etc.), artigos de bebé (carrinho, assentos), artigos funerários, etc.</t>
  </si>
  <si>
    <r>
      <t>Exerceu uma profissão liberal por conta própria (médico, terapeuta tradicional, advogado, arquiteto com gabinete</t>
    </r>
    <r>
      <rPr>
        <sz val="9"/>
        <color rgb="FF00B050"/>
        <rFont val="Arial Narrow"/>
        <family val="2"/>
      </rPr>
      <t xml:space="preserve"> </t>
    </r>
    <r>
      <rPr>
        <sz val="9"/>
        <rFont val="Arial Narrow"/>
        <family val="2"/>
      </rPr>
      <t>próprio ou associado, farmacêutico com farmácia própria, tradutor ou intérprete independente, engenheiro com gabinete de projetos próprio, etc.)?</t>
    </r>
  </si>
  <si>
    <t>Qual é o codigo ID  do respondente principal desta empresa?</t>
  </si>
  <si>
    <t>Qual é o codigo ID do(s) proprietário(s) desta empresa? (Indicar no máximo 2 pessoas)</t>
  </si>
  <si>
    <t>Favor indicar o principal bem e/ou serviço produzido/prestado por esta empresa?</t>
  </si>
  <si>
    <t>Qual é o codigo ID da(s) pessoa(s) que gere(m) esta empresa?
 (Indicar no máximo 2 pessoas) 
Se gerente nao é membro do AF, escrever 98</t>
  </si>
  <si>
    <t xml:space="preserve">Qual é o codigo ID da(s) pessoa(s) que gere(m) as receitas desta empresa? (Indicar no máximo 2 pessoas) 
Se a pessoa que  gere as receitas nao é  é membro do AF, escrever 98
</t>
  </si>
  <si>
    <t>3. Não, contabilidade inexistente</t>
  </si>
  <si>
    <t>Qual é o estatuto jurídico desta empresa?</t>
  </si>
  <si>
    <t>1. Empresa em nome individual</t>
  </si>
  <si>
    <t>As pessoas que trabalham nesta empresa estão registadas no Instituto Nacional de  Segurança Social (INSS)?</t>
  </si>
  <si>
    <t>Qual foi a principal fonte de financiamento que o ajudou a criar esta empresa?</t>
  </si>
  <si>
    <t>Dificuldades de acesso ao crédito</t>
  </si>
  <si>
    <t xml:space="preserve">Esta empresa está atualmente em atividade?          </t>
  </si>
  <si>
    <t>Qual é o montante mensal da renda, incluindo os benefícios associados ao alojamento (água, eletricidade, telefone, etc.) pago por este(s) terceiro(s)? (FRANCOS CFA)</t>
  </si>
  <si>
    <t>►►</t>
  </si>
  <si>
    <t xml:space="preserve">Vendedores ambulantes </t>
  </si>
  <si>
    <t>Contador clássica</t>
  </si>
  <si>
    <t>Contador com cartao pré-pago</t>
  </si>
  <si>
    <t>Os dois</t>
  </si>
  <si>
    <t>Qual foi o montante da última fatura ou quanto despendeu para recarregar a sua Pen Driver Internet? (em Francos CFA)</t>
  </si>
  <si>
    <t>Rede telefónica comutada (Modem)</t>
  </si>
  <si>
    <t>3.Sanita interior com descarga de água manual</t>
  </si>
  <si>
    <t>Escrever o codigo ID do respondente deste secçao</t>
  </si>
  <si>
    <t xml:space="preserve">Em que condições se encontrava o último bem quando foi adquirido?
1=Novo
2=Em segunda mão </t>
  </si>
  <si>
    <t xml:space="preserve"> Escreve o código ID do respondente.</t>
  </si>
  <si>
    <t>1 Mesma cidade/aldeia</t>
  </si>
  <si>
    <t>2 Mesma regiao</t>
  </si>
  <si>
    <t>3 Interior do pais</t>
  </si>
  <si>
    <t>4 Benim</t>
  </si>
  <si>
    <t>Natureza do impacto</t>
  </si>
  <si>
    <t>Doença grave ou acidente de um membro do agregado familiar</t>
  </si>
  <si>
    <t>Seca/chuvas irregulares</t>
  </si>
  <si>
    <t>Falecimento de um membro do agregado familiar</t>
  </si>
  <si>
    <t>Incêndios</t>
  </si>
  <si>
    <t>Roubo de dinheiro, bens, colheitas ou gado</t>
  </si>
  <si>
    <t>Nos últimos 12 meses,  quantas vezes o agregado familiar recebeu este auxílio?</t>
  </si>
  <si>
    <t>NUMERO</t>
  </si>
  <si>
    <t>UNIDADE DE TEMPO</t>
  </si>
  <si>
    <t>Uniddade de tempo</t>
  </si>
  <si>
    <t>1 Mes</t>
  </si>
  <si>
    <t>2 Dias</t>
  </si>
  <si>
    <r>
      <t xml:space="preserve">Número da </t>
    </r>
    <r>
      <rPr>
        <sz val="9"/>
        <color rgb="FF00B050"/>
        <rFont val="Arial Narrow"/>
        <family val="2"/>
      </rPr>
      <t xml:space="preserve"> </t>
    </r>
    <r>
      <rPr>
        <sz val="9"/>
        <rFont val="Arial Narrow"/>
        <family val="2"/>
      </rPr>
      <t>parcela</t>
    </r>
    <r>
      <rPr>
        <sz val="9"/>
        <color rgb="FF00B050"/>
        <rFont val="Arial Narrow"/>
        <family val="2"/>
      </rPr>
      <t xml:space="preserve"> </t>
    </r>
    <r>
      <rPr>
        <sz val="9"/>
        <rFont val="Arial Narrow"/>
        <family val="2"/>
      </rPr>
      <t xml:space="preserve"> no campo</t>
    </r>
  </si>
  <si>
    <r>
      <t>Qual é o</t>
    </r>
    <r>
      <rPr>
        <sz val="9"/>
        <color rgb="FF00B050"/>
        <rFont val="Arial Narrow"/>
        <family val="2"/>
      </rPr>
      <t xml:space="preserve"> </t>
    </r>
    <r>
      <rPr>
        <sz val="9"/>
        <rFont val="Arial Narrow"/>
        <family val="2"/>
      </rPr>
      <t>número de ordem do respondente relativo a esta parcela?</t>
    </r>
  </si>
  <si>
    <r>
      <t>Qual é a área da parcela segundo o explorador (</t>
    </r>
    <r>
      <rPr>
        <i/>
        <sz val="9"/>
        <rFont val="Arial Narrow"/>
        <family val="2"/>
      </rPr>
      <t>Especificar a área em hectares ou em metros quadrados com duas casas decimais</t>
    </r>
    <r>
      <rPr>
        <sz val="9"/>
        <rFont val="Arial Narrow"/>
        <family val="2"/>
      </rPr>
      <t>)
Unidade: 
1. Hectare (Ha)
2. Metro quadrado (m</t>
    </r>
    <r>
      <rPr>
        <vertAlign val="superscript"/>
        <sz val="9"/>
        <rFont val="Arial Narrow"/>
        <family val="2"/>
      </rPr>
      <t>2</t>
    </r>
    <r>
      <rPr>
        <sz val="9"/>
        <rFont val="Arial Narrow"/>
        <family val="2"/>
      </rPr>
      <t>)</t>
    </r>
  </si>
  <si>
    <t xml:space="preserve">Qual é o modelo de ocupaçao desta parcela?                                                                                                                                                                                                                                                 </t>
  </si>
  <si>
    <t>Quanto tempo precisa  percorrer com meio usual entre esta parcela e a habitação?</t>
  </si>
  <si>
    <t xml:space="preserve">Obteve algum [INSUMO] sob forma de presente ou doação?
1=Sim
2=Não ► (16B.08)
</t>
  </si>
  <si>
    <t xml:space="preserve">Sementes de  milho preto </t>
  </si>
  <si>
    <t xml:space="preserve">Sementes de arroz </t>
  </si>
  <si>
    <t>Sementes de algodão</t>
  </si>
  <si>
    <t xml:space="preserve">Outros Sementes de cereais </t>
  </si>
  <si>
    <t xml:space="preserve">Outras sementes 
</t>
  </si>
  <si>
    <t>Plantas, cordas/caules de tuberculos</t>
  </si>
  <si>
    <r>
      <t xml:space="preserve">Qual é a quantidade e o valor total de [INSUMO] comprados?
01=Grama     
02=Quilograma   
03=Tonelada   
04=Litro   
05=Carroça 
</t>
    </r>
    <r>
      <rPr>
        <sz val="9"/>
        <color rgb="FFFF0000"/>
        <rFont val="Arial Narrow"/>
        <family val="2"/>
      </rPr>
      <t xml:space="preserve">06= Outras (a precisar)   </t>
    </r>
    <r>
      <rPr>
        <sz val="9"/>
        <rFont val="Arial Narrow"/>
        <family val="2"/>
      </rPr>
      <t xml:space="preserve">
</t>
    </r>
  </si>
  <si>
    <r>
      <t xml:space="preserve">Recorda-se da quantidade total de [INSUMO] utilizada durante a estação das chuvas de 2016/2017?
01=Grama     
02=Quilograma   
03=Tonelada   
04=Litro   
05=Carroça 
</t>
    </r>
    <r>
      <rPr>
        <sz val="9"/>
        <color rgb="FFFF0000"/>
        <rFont val="Arial Narrow"/>
        <family val="2"/>
      </rPr>
      <t>06= Outras (a precisar)</t>
    </r>
    <r>
      <rPr>
        <sz val="9"/>
        <rFont val="Arial Narrow"/>
        <family val="2"/>
      </rPr>
      <t xml:space="preserve">      
</t>
    </r>
  </si>
  <si>
    <r>
      <t xml:space="preserve">Na sua opinião, qual é a quantidade de [INSUMO] recebida na forma de presente ou doação?
01=Grama     
02=Quilograma   
03=Tonelada   
04=Litro   
05=Carroça 
</t>
    </r>
    <r>
      <rPr>
        <sz val="9"/>
        <color rgb="FFFF0000"/>
        <rFont val="Arial Narrow"/>
        <family val="2"/>
      </rPr>
      <t xml:space="preserve">06= Outras (a precisar)   </t>
    </r>
    <r>
      <rPr>
        <sz val="9"/>
        <rFont val="Arial Narrow"/>
        <family val="2"/>
      </rPr>
      <t xml:space="preserve">   
</t>
    </r>
  </si>
  <si>
    <t>Código da Unidade:</t>
  </si>
  <si>
    <t>1 = espiga, 2 = grão, 3 = descascado, 4 =  não descascado, 5= Completo/inteiro</t>
  </si>
  <si>
    <t>1 = espiga, 2 = grão, 3 = descascado, 4 =  não descascado, 
5= Completo/inteiro</t>
  </si>
  <si>
    <t>Código do Estado</t>
  </si>
  <si>
    <t>1 = espiga, 2 = grão, 3 = descascado, 4 =  não descascado, 5= completo/inteiro</t>
  </si>
  <si>
    <t>1 = espiga, 2 = grão, 3 = descascado, 
4 =  não descascado, 5= completo/inteiro</t>
  </si>
  <si>
    <t>1 = espiga, 2 = grão, 3 = descascado, 4 =  não descascado,
5= Completo/inteiro</t>
  </si>
  <si>
    <r>
      <t xml:space="preserve">Qual é a quantidade deste produto oferecido (donativo/presente) a outros agregados familiares? 
</t>
    </r>
    <r>
      <rPr>
        <i/>
        <sz val="8"/>
        <rFont val="Arial Narrow"/>
        <family val="2"/>
      </rPr>
      <t>(Escrever 0 se não tiverem sido feitas doações, escrever a quantidade doada em UML da coluna seguinte)</t>
    </r>
  </si>
  <si>
    <r>
      <t xml:space="preserve">Qual é a quantidade já consumida no agregado familiar? 
</t>
    </r>
    <r>
      <rPr>
        <i/>
        <sz val="8"/>
        <rFont val="Arial Narrow"/>
        <family val="2"/>
      </rPr>
      <t xml:space="preserve">(escrever 0 se o consumo for nulo, escrever a quantidade consumida em UML da coluna seguinte)
</t>
    </r>
  </si>
  <si>
    <r>
      <t xml:space="preserve">Qual é a quantidade já vendida deste produto?
</t>
    </r>
    <r>
      <rPr>
        <i/>
        <sz val="8"/>
        <rFont val="Arial Narrow"/>
        <family val="2"/>
      </rPr>
      <t xml:space="preserve">(escrever nesta coluna a quantidade vendida em UML da coluna seguinte) 
      </t>
    </r>
  </si>
  <si>
    <t>Nome da cultura na parcela
(escrever os nomes das culturas praticadas no agregado familiar e o código correspondente em 16C.04)</t>
  </si>
  <si>
    <r>
      <rPr>
        <sz val="9"/>
        <rFont val="Arial Narrow"/>
        <family val="2"/>
      </rPr>
      <t>Quem é a pessoa que controla as receitas desta venda?</t>
    </r>
    <r>
      <rPr>
        <i/>
        <sz val="8"/>
        <rFont val="Arial Narrow"/>
        <family val="2"/>
      </rPr>
      <t xml:space="preserve"> (escrever o número de ordem da pessoa)</t>
    </r>
  </si>
  <si>
    <r>
      <t xml:space="preserve">Qual é a quantidade armazenada deste produto da presente campanha (em celeiro e fora de celeiro)?
</t>
    </r>
    <r>
      <rPr>
        <i/>
        <sz val="8"/>
        <rFont val="Arial Narrow"/>
        <family val="2"/>
      </rPr>
      <t xml:space="preserve">(escrever nesta coluna a quantidade armazenada em UML da coluna seguinte)
</t>
    </r>
  </si>
  <si>
    <t>1 = espiga, 2 = grão, 3 = descascado, 4 =  não descascado, 
5= completo/inteiro</t>
  </si>
  <si>
    <r>
      <t xml:space="preserve">Que quantidade prevê vender da que tem armazenada?
</t>
    </r>
    <r>
      <rPr>
        <i/>
        <sz val="8"/>
        <rFont val="Arial Narrow"/>
        <family val="2"/>
      </rPr>
      <t xml:space="preserve">(inscrever nesta coluna a quantidade armazenada em UML da coluna seguinte)
</t>
    </r>
  </si>
  <si>
    <t>A quem pertencem os […] e quantas cabeças possui este membro do agregado familiar e quem decide sobre a venda destes animais?
Código para o vendedor
1 = A própria pessoa
2 = Outra pessoa</t>
  </si>
  <si>
    <r>
      <t xml:space="preserve">Quantos [...] pertencem ao próprio agregado familiar?                                                                                                                                                                                                                        </t>
    </r>
    <r>
      <rPr>
        <i/>
        <sz val="8"/>
        <color rgb="FF000000"/>
        <rFont val="Arial Narrow"/>
        <family val="2"/>
      </rPr>
      <t>(</t>
    </r>
    <r>
      <rPr>
        <i/>
        <sz val="8"/>
        <rFont val="Arial Narrow"/>
        <family val="2"/>
      </rPr>
      <t xml:space="preserve">Escrever </t>
    </r>
    <r>
      <rPr>
        <i/>
        <sz val="8"/>
        <color rgb="FF000000"/>
        <rFont val="Arial Narrow"/>
        <family val="2"/>
      </rPr>
      <t xml:space="preserve">0 se nenhum)
</t>
    </r>
    <r>
      <rPr>
        <sz val="8"/>
        <color rgb="FF000000"/>
        <rFont val="Arial Narrow"/>
        <family val="2"/>
      </rPr>
      <t>Se 0 ►</t>
    </r>
    <r>
      <rPr>
        <b/>
        <sz val="8"/>
        <color rgb="FF000000"/>
        <rFont val="Arial Narrow"/>
        <family val="2"/>
      </rPr>
      <t>(17.08)</t>
    </r>
  </si>
  <si>
    <r>
      <t>Quantos [...] vivos comprou nos últimos 12 meses?                                                                                                                                                                                              (</t>
    </r>
    <r>
      <rPr>
        <sz val="9"/>
        <rFont val="Arial Narrow"/>
        <family val="2"/>
      </rPr>
      <t>Escrever</t>
    </r>
    <r>
      <rPr>
        <sz val="9"/>
        <color theme="1"/>
        <rFont val="Arial Narrow"/>
        <family val="2"/>
      </rPr>
      <t xml:space="preserve"> 0 se nenhum)                                                                                                                                                                                                                                                                                                     Se 0 ► (17.10)
</t>
    </r>
  </si>
  <si>
    <t xml:space="preserve">Qual é o valor da compra destes (…)?
</t>
  </si>
  <si>
    <r>
      <t>Quantos [...] vivos do rebanho/manada vendeu nos últimos 12 meses?                                                                                                                                                                                                                                                                                                                                                                                                                                                                                                                                                   (</t>
    </r>
    <r>
      <rPr>
        <sz val="9"/>
        <rFont val="Arial Narrow"/>
        <family val="2"/>
      </rPr>
      <t xml:space="preserve">Escrever </t>
    </r>
    <r>
      <rPr>
        <sz val="9"/>
        <color theme="1"/>
        <rFont val="Arial Narrow"/>
        <family val="2"/>
      </rPr>
      <t xml:space="preserve">0 se nenhum)                                                                                                                                                                                                                                                                                                     Se 0 ► (17.16)
</t>
    </r>
  </si>
  <si>
    <t xml:space="preserve">Durante quantos meses produziu leite de [...] durante os últimos 12?                                                                                                                                                                                                           </t>
  </si>
  <si>
    <r>
      <t xml:space="preserve">Durante estes meses, quantos ovos de [...] produziu em média por mês nos últimos 12 </t>
    </r>
    <r>
      <rPr>
        <sz val="9"/>
        <rFont val="Arial Narrow"/>
        <family val="2"/>
      </rPr>
      <t>meses</t>
    </r>
    <r>
      <rPr>
        <sz val="9"/>
        <color theme="1"/>
        <rFont val="Arial Narrow"/>
        <family val="2"/>
      </rPr>
      <t>?                                                                                                                                                                                                                                                                                                                                                                                                                                                                               
(Se nenhum, Escrever 0)</t>
    </r>
  </si>
  <si>
    <t>SECÇÃO 18: PESCA</t>
  </si>
  <si>
    <t>Quais são os pescadores principais do agregado familiar?</t>
  </si>
  <si>
    <t>Onde se pratica  principalmente a sua atividade de pesca?</t>
  </si>
  <si>
    <t>De um barco ou de uma piroga</t>
  </si>
  <si>
    <t>A redor da comunidade</t>
  </si>
  <si>
    <t xml:space="preserve"> (Escrever até três licenças)</t>
  </si>
  <si>
    <t>Quanto custa estas autorizações ou licenças?</t>
  </si>
  <si>
    <t>[INS] Enumerar até 5 espécies de peixes pescados mais frequentemente na última estação alta</t>
  </si>
  <si>
    <t>SECÇÃO 19: EQUIPAMENTOS AGRÍCOLAS</t>
  </si>
  <si>
    <t>Machado/picareta</t>
  </si>
  <si>
    <t>Enxada/Ancinho/sacho</t>
  </si>
  <si>
    <t xml:space="preserve">(19.00) O agregado familiar declarou praticar a agricultura, pecuária ou a pesca nas secções 16, 17 ou 18?   </t>
  </si>
  <si>
    <t xml:space="preserve">(19.01) Escrever o número do respondente   </t>
  </si>
  <si>
    <t>1=Sim   2=Não ► secção 20 ou Fim</t>
  </si>
  <si>
    <t>Qual foi o preço (ou valor) de aquisição do mais recente?</t>
  </si>
  <si>
    <t>O agregado familiar possui o artigo seguinte?                                                                                                                                                                                                                                                              1=Sim                                                                                                                                                                                                                                                                                                                                                     2=Não ► (19.10)</t>
  </si>
  <si>
    <t>O agregado familiar alugou [...] a outros agregados familiares nos últimos 12 meses?
1=Sim
2=Não ► (19.10)</t>
  </si>
  <si>
    <t xml:space="preserve">Escreva o CÓDIGO ID do respondente desta secção </t>
  </si>
  <si>
    <t>Acha que a Guiné-Bissau é um país pobre?</t>
  </si>
  <si>
    <t>4. Menos mal</t>
  </si>
  <si>
    <t>Como você vive em relação aos habitantes da capital?</t>
  </si>
  <si>
    <t>6 Não Aplicável</t>
  </si>
  <si>
    <t>2.Medio</t>
  </si>
  <si>
    <t>Qual é o montante mínimo mensal necessário ao seu agregado familiar para ter um nível de vida descente (Francos CFA)?</t>
  </si>
  <si>
    <t>4. Não Aplicável</t>
  </si>
  <si>
    <t>4. Não aplicável</t>
  </si>
  <si>
    <t>Nos últimos 12 meses, o agregado familiar deparou com dificuldades para fazer face às despesas escolares das crianças?</t>
  </si>
  <si>
    <t>Nos últimos 12 meses, o agregado familiar deparou com dificuldades para fazer face às despesas com livros, manuais e materiais escolares?</t>
  </si>
  <si>
    <r>
      <t xml:space="preserve">Quais são os membros do agregado familiar que figuram no título/escritura de propriedade? </t>
    </r>
    <r>
      <rPr>
        <b/>
        <sz val="9"/>
        <rFont val="Arial Narrow"/>
        <family val="2"/>
      </rPr>
      <t>Escrever 98 se nenhum membro do agregado familiar figurar no título de propriedade</t>
    </r>
  </si>
  <si>
    <t>código ID da pessoa</t>
  </si>
  <si>
    <t>Kg</t>
  </si>
  <si>
    <t>Cabaça média</t>
  </si>
  <si>
    <t>Lata pequena de leite</t>
  </si>
  <si>
    <t>Grama</t>
  </si>
  <si>
    <t>Cabaça pequena</t>
  </si>
  <si>
    <t>Litro</t>
  </si>
  <si>
    <t>Centilitro</t>
  </si>
  <si>
    <t>Unidade</t>
  </si>
  <si>
    <t>Tiya</t>
  </si>
  <si>
    <t>Lata grande de tomate</t>
  </si>
  <si>
    <t>1/2 tiya</t>
  </si>
  <si>
    <t>Lata média de tomate</t>
  </si>
  <si>
    <t>1/4 tiya</t>
  </si>
  <si>
    <t>Lata pequena de tomate</t>
  </si>
  <si>
    <t>Tongolo</t>
  </si>
  <si>
    <t>Waygouizé</t>
  </si>
  <si>
    <t>Bota</t>
  </si>
  <si>
    <t>Cesto grande</t>
  </si>
  <si>
    <t>Embalagem grande</t>
  </si>
  <si>
    <t>Cesto médio</t>
  </si>
  <si>
    <t>Embalagem pequena</t>
  </si>
  <si>
    <t>Cesto pequeno</t>
  </si>
  <si>
    <t>Balde grande</t>
  </si>
  <si>
    <t>Balde médio</t>
  </si>
  <si>
    <t>Balde pequeno</t>
  </si>
  <si>
    <t>Saco grande</t>
  </si>
  <si>
    <t>Cacho</t>
  </si>
  <si>
    <t>Saco médio</t>
  </si>
  <si>
    <t>Alvéolo</t>
  </si>
  <si>
    <t>Saco pequeno</t>
  </si>
  <si>
    <t>Lata grande de leite</t>
  </si>
  <si>
    <t>Cabaça grande</t>
  </si>
  <si>
    <t>Lata média de leite</t>
  </si>
  <si>
    <r>
      <rPr>
        <sz val="12"/>
        <color indexed="10"/>
        <rFont val="Arial"/>
        <family val="2"/>
      </rPr>
      <t>INS: adaptar a lista das unidades não convencionais</t>
    </r>
  </si>
  <si>
    <t>Monte grande</t>
  </si>
  <si>
    <t>Taça</t>
  </si>
  <si>
    <t>Concha (calma) grande</t>
  </si>
  <si>
    <t>Monte medio</t>
  </si>
  <si>
    <t>Concha (calma) média</t>
  </si>
  <si>
    <t xml:space="preserve">Monte pequeno </t>
  </si>
  <si>
    <t>prato</t>
  </si>
  <si>
    <t>Concha (calma) pequena</t>
  </si>
  <si>
    <t>Maradura grande</t>
  </si>
  <si>
    <t>colher (de sopa)</t>
  </si>
  <si>
    <t>Maradura medio</t>
  </si>
  <si>
    <t>Colherinha)</t>
  </si>
  <si>
    <t>Maradura pequeno</t>
  </si>
  <si>
    <t>folha  (talo, pé)</t>
  </si>
  <si>
    <t>Pacote grande</t>
  </si>
  <si>
    <t xml:space="preserve">cabeça </t>
  </si>
  <si>
    <t>Pacote medio</t>
  </si>
  <si>
    <t>dente</t>
  </si>
  <si>
    <t>Múndou</t>
  </si>
  <si>
    <t>Pacote pequeno</t>
  </si>
  <si>
    <t>caixa</t>
  </si>
  <si>
    <t>garafa grande</t>
  </si>
  <si>
    <t>Balaio</t>
  </si>
  <si>
    <t>garafa medio</t>
  </si>
  <si>
    <t>saquinho</t>
  </si>
  <si>
    <t>Porção( pedaço, fatia) grande</t>
  </si>
  <si>
    <t>garafa pequeno</t>
  </si>
  <si>
    <t>bussa</t>
  </si>
  <si>
    <t>Porção( pedaço, fatia) medio</t>
  </si>
  <si>
    <t>bacia grande</t>
  </si>
  <si>
    <t>copo grande</t>
  </si>
  <si>
    <t>Porção( pedaço, fatia) pequeno</t>
  </si>
  <si>
    <t>bacia medio</t>
  </si>
  <si>
    <t>copo medio</t>
  </si>
  <si>
    <t>Caneca ( frasco) grande</t>
  </si>
  <si>
    <t>bacia pequeno</t>
  </si>
  <si>
    <t>copo pequeno</t>
  </si>
  <si>
    <t>Caneca ( frasco) medio</t>
  </si>
  <si>
    <t>Saco plastico grande</t>
  </si>
  <si>
    <t>Caneca ( frasco) pequeno</t>
  </si>
  <si>
    <t>Saco plastico medio</t>
  </si>
  <si>
    <t>Saco plastico pequeno</t>
  </si>
  <si>
    <t>dúzia</t>
  </si>
  <si>
    <t>Meia duzia</t>
  </si>
  <si>
    <t>Tabuleiro</t>
  </si>
  <si>
    <t>meio/metade</t>
  </si>
  <si>
    <t xml:space="preserve">Arroz Mpampam  </t>
  </si>
  <si>
    <t xml:space="preserve">Arroz paddy </t>
  </si>
  <si>
    <t>Repolho</t>
  </si>
  <si>
    <t>Taro/Manfafa</t>
  </si>
  <si>
    <t>Citrinos</t>
  </si>
  <si>
    <t>Outros frutos (maçãs, uvas,tâmaras etc.)</t>
  </si>
  <si>
    <t>Les points intégrés dans CAPI sont en couleur JAUNE</t>
  </si>
  <si>
    <t>Points intégrés mais necessitant une clarification par la suite en couleur VIOLET</t>
  </si>
  <si>
    <t>A FAIRE</t>
  </si>
  <si>
    <t>Revenir après à la section S04_Emploi</t>
  </si>
  <si>
    <r>
      <t xml:space="preserve">Nos últimos 7 dias, alguma pessoa não pertencente ao agregado familiar beneficiou pelo menos de uma refeição do agregado?
</t>
    </r>
    <r>
      <rPr>
        <b/>
        <sz val="9"/>
        <color rgb="FF000000"/>
        <rFont val="Arial Narrow"/>
        <family val="2"/>
      </rPr>
      <t xml:space="preserve"> (</t>
    </r>
    <r>
      <rPr>
        <b/>
        <sz val="9"/>
        <color rgb="FF7030A0"/>
        <rFont val="Arial Narrow"/>
        <family val="2"/>
      </rPr>
      <t>Se NÃO, avançar para a secção seguinte</t>
    </r>
    <r>
      <rPr>
        <b/>
        <sz val="9"/>
        <color rgb="FF000000"/>
        <rFont val="Arial Narrow"/>
        <family val="2"/>
      </rPr>
      <t>)</t>
    </r>
  </si>
  <si>
    <r>
      <t xml:space="preserve">Festa de Tabasky </t>
    </r>
    <r>
      <rPr>
        <sz val="9"/>
        <color rgb="FFFF0000"/>
        <rFont val="Arial Narrow"/>
        <family val="2"/>
      </rPr>
      <t>2017</t>
    </r>
  </si>
  <si>
    <r>
      <t xml:space="preserve">Natal </t>
    </r>
    <r>
      <rPr>
        <sz val="9"/>
        <color rgb="FFFF0000"/>
        <rFont val="Arial Narrow"/>
        <family val="2"/>
      </rPr>
      <t>2017</t>
    </r>
  </si>
  <si>
    <t>Há quantos meses  anda à procura de emprego?</t>
  </si>
  <si>
    <t>A que montante minimo mensal NOME está disposto a trabalhar</t>
  </si>
  <si>
    <t>[NOME] está coberto por algum seguro médico?</t>
  </si>
  <si>
    <t>1.      Arrasto de peixe pelagico</t>
  </si>
  <si>
    <t>2.      Arrasto de peixe demersal</t>
  </si>
  <si>
    <t>3.      Arrasto de cefalopodes</t>
  </si>
  <si>
    <t>4.      Atuneiro caneiro</t>
  </si>
  <si>
    <t>5.      Atuneiro cerqueiro</t>
  </si>
  <si>
    <t>1.Motor; 2.Arte</t>
  </si>
  <si>
    <t>Relações pessoais, pais</t>
  </si>
  <si>
    <t>Concurso, junto dos empregadores</t>
  </si>
  <si>
    <t>Agência de emprego</t>
  </si>
  <si>
    <t>Iniciativa pessoal (criar o seu próprio negócio)</t>
  </si>
  <si>
    <t>Outro</t>
  </si>
  <si>
    <t>Petites annonces par Radio, TV, Journal, Internet</t>
  </si>
  <si>
    <t>Recebe alimentação no âmbito deste emprego?</t>
  </si>
  <si>
    <t>5 Apoio/arranque de uma empresa não-agrícola</t>
  </si>
  <si>
    <t xml:space="preserve"> 2 Não►Linha seguinte</t>
  </si>
  <si>
    <t>(7B.02)</t>
  </si>
  <si>
    <t>13 Meningite</t>
  </si>
  <si>
    <t>Em caso de hospitalização gratuita, inscrever 00</t>
  </si>
  <si>
    <t>MONTANTE EM FRANCOS CFA</t>
  </si>
  <si>
    <t>1 Sim</t>
  </si>
  <si>
    <t>7 Serviço doméstico</t>
  </si>
  <si>
    <t>8 Não sabe (NS)</t>
  </si>
  <si>
    <t xml:space="preserve">10.Casas de banho públicas </t>
  </si>
  <si>
    <t xml:space="preserve">11.Nenhuma sanita (na natureza) </t>
  </si>
  <si>
    <t>►</t>
  </si>
  <si>
    <t>6 Organismo International/ ONG</t>
  </si>
  <si>
    <t>Mesmo que [NOME] não tenha seu próprio telemovel, [NOME] usou um telefone nos últimos 7 dias?</t>
  </si>
  <si>
    <t xml:space="preserve">Quanto gastou em cartões pré-pagos, incluindo transferências de crédito nos últimos 7 dias?
</t>
  </si>
  <si>
    <t>[NOME] teve um problema de saúde, doença ou acidente durante os últimos 30 dias que não resultou em hospitalização?</t>
  </si>
  <si>
    <t>[NOME] teve um problema de saúde nos últimos 12 meses que resultou a pelo menos numa hospitalização?</t>
  </si>
  <si>
    <t xml:space="preserve">Quantas vezes [NOME] foi hospitalizado nos últimos 12 meses?
</t>
  </si>
  <si>
    <t>Qual foi o último problema de saúde para o qual [NOME] foi hospitalizado nos últimos 12 meses?</t>
  </si>
  <si>
    <t xml:space="preserve">Para o último problema de saúde que exigiu hospitalização nos últimos 12 meses, quantos dias [NOME] permaneceu no hospital?
Para o último problema de saúde que exigiu hospitalização nos últimos 12 meses, quantos dias [NAME] permaneceu no hospital?
</t>
  </si>
  <si>
    <t xml:space="preserve">Onde foi [NOME] hospitalizado por este último problema de saúde?
</t>
  </si>
  <si>
    <t>1 Hospital nacional</t>
  </si>
  <si>
    <t>2 Hospital regional (incluíndo hospital de policia, militar)</t>
  </si>
  <si>
    <t>3 Centro de saúde urbano</t>
  </si>
  <si>
    <t>4 Centro de saúde rural</t>
  </si>
  <si>
    <t>5 Unidade de sanitária rural</t>
  </si>
  <si>
    <t>6 Outro Serviço de saúde publico</t>
  </si>
  <si>
    <t>Publico</t>
  </si>
  <si>
    <t>Privado</t>
  </si>
  <si>
    <t>7 Hospital/clínica privada</t>
  </si>
  <si>
    <t>8 Consultório médico/dentário/oftamologia</t>
  </si>
  <si>
    <t>9 Sala de tratamento</t>
  </si>
  <si>
    <t>10 Clinica da empresa, outra privada ou ONG</t>
  </si>
  <si>
    <t>11 No curandeiro</t>
  </si>
  <si>
    <t>1 Febre/malária</t>
  </si>
  <si>
    <t xml:space="preserve">2 Diarreia </t>
  </si>
  <si>
    <t>3 Acidente/ferimento</t>
  </si>
  <si>
    <t>4 Problema dentário</t>
  </si>
  <si>
    <t>5 Problema de pele</t>
  </si>
  <si>
    <t>6 Doença dos olhos</t>
  </si>
  <si>
    <t>7 Problema de tensão</t>
  </si>
  <si>
    <t>8 Febre tifoide</t>
  </si>
  <si>
    <t>9 Problema gástrico</t>
  </si>
  <si>
    <t>10 Dores de garganta</t>
  </si>
  <si>
    <t>11 Tosse, constipação, gripe</t>
  </si>
  <si>
    <t>12 Diabetes</t>
  </si>
  <si>
    <t>14 Outro</t>
  </si>
  <si>
    <t>Qual foi o montante de despesas de hospitalização para este último problema de saúde?</t>
  </si>
  <si>
    <t>5 Não abrangido (menos de 5 anos)</t>
  </si>
  <si>
    <t>Qual é a quantidade total dessa despesa em roupas, sapatos, cabeleireiro  (incluindo mechas) e jóias</t>
  </si>
  <si>
    <t>Confecionou donetes; grelhou carne de vaca, carneiro ou galinha; produziu sumos de fruta (cabaceira, faroba, limão, ondjo, veludo); fabricou aguardente tradicional (nsumsum), vinho de palmo, cajú; fez pão ou bolos para revenda por conta proprio?</t>
  </si>
  <si>
    <t>7 Palha, Banco, torrão de terra</t>
  </si>
  <si>
    <t>5 Sem contador</t>
  </si>
  <si>
    <t>A resposta a uma das perguntas (13.01), (13.02), (13.03) é positiva?</t>
  </si>
  <si>
    <t>A resposta a uma das perguntas (13.18), (13.19), (13.20) é positiva?</t>
  </si>
  <si>
    <t>Quem enviou / deu o dinheiro para [NOME]?</t>
  </si>
  <si>
    <t>A quem [NOME] enviou / deu dinheiro?</t>
  </si>
  <si>
    <t xml:space="preserve">Transferências de dinheiro do governo / ONG, etc. </t>
  </si>
  <si>
    <t xml:space="preserve">Nos últimos 12 meses, o AF própria ou criou [...]; Seja possui ou é confiado a ele por outros AF?
1=Sim
2=Não ►Linha seguinte 
</t>
  </si>
  <si>
    <t>INQUIRIDOR: Deve começar com os alimentos tomados fora do agregado familiar por varios membros juntos na linha 98</t>
  </si>
  <si>
    <t>Qual é a frequência das transferências e o montante enviado de cada vez?
(Se o montante for irregular, anotar o montante recebido nos últimos 12 meses)</t>
  </si>
  <si>
    <t>Em caso de consulta gratuita, inscrever 00</t>
  </si>
  <si>
    <r>
      <t xml:space="preserve">1. Profissão liberal, exceto artesãos
2. </t>
    </r>
    <r>
      <rPr>
        <b/>
        <sz val="9"/>
        <color rgb="FFFF0000"/>
        <rFont val="Arial Narrow"/>
        <family val="2"/>
      </rPr>
      <t>Agricultor/Eleveur</t>
    </r>
    <r>
      <rPr>
        <sz val="9"/>
        <color rgb="FFFF0000"/>
        <rFont val="Arial Narrow"/>
        <family val="2"/>
      </rPr>
      <t xml:space="preserve">
3. Assalariado
4. Artesãos (mecânico, soldador, carpinteiro, etc.)
5. Aluno-estudante
6. Inativo
7. Outros
8. Não sabe</t>
    </r>
  </si>
  <si>
    <t>Com que finalidade principal armazena [Nome da cultura]?</t>
  </si>
  <si>
    <t xml:space="preserve">1=Consumo próprio    </t>
  </si>
  <si>
    <t>4=Semente</t>
  </si>
  <si>
    <t>5=Outra (especificar)</t>
  </si>
  <si>
    <r>
      <t>1. Profissão liberal, exceto artesãos
2. Agricultor</t>
    </r>
    <r>
      <rPr>
        <b/>
        <sz val="9"/>
        <color rgb="FFFF0000"/>
        <rFont val="Arial Narrow"/>
        <family val="2"/>
      </rPr>
      <t>/Criador</t>
    </r>
    <r>
      <rPr>
        <sz val="9"/>
        <color rgb="FFFF0000"/>
        <rFont val="Arial Narrow"/>
        <family val="2"/>
      </rPr>
      <t xml:space="preserve">
3. Assalariado
4. Artesãos (mecânico, soldador, carpinteiro, etc.)
5. Aluno-estudante
6. Inativo
7. Outros
8. Não sabe</t>
    </r>
  </si>
  <si>
    <t>04 Outros (aulas de línguas, etc.)</t>
  </si>
  <si>
    <t>Se NA escrever 9999</t>
  </si>
  <si>
    <t>Esvaziamento manual</t>
  </si>
  <si>
    <t>Instrução</t>
  </si>
  <si>
    <t>Foi a totalidade do agregado que beneficiou deste auxílio ou certas pessoas específicas?</t>
  </si>
  <si>
    <t xml:space="preserve">
Se um dos indivíduos que receberam este auxílio ainda não é um membro da família, escrever 98</t>
  </si>
  <si>
    <r>
      <t xml:space="preserve">Qual foi o principal modo de aquisição destes resíduos animais?
</t>
    </r>
    <r>
      <rPr>
        <sz val="8"/>
        <color rgb="FFFF0000"/>
        <rFont val="Arial Narrow"/>
        <family val="2"/>
      </rPr>
      <t>1=Estrumação direta
2=Estrumação indireta                                                        3=Compra
4=</t>
    </r>
    <r>
      <rPr>
        <b/>
        <sz val="8"/>
        <color rgb="FFFF0000"/>
        <rFont val="Arial Narrow"/>
        <family val="2"/>
      </rPr>
      <t xml:space="preserve">Animais próprios 
</t>
    </r>
    <r>
      <rPr>
        <sz val="8"/>
        <color rgb="FFFF0000"/>
        <rFont val="Arial Narrow"/>
        <family val="2"/>
      </rPr>
      <t xml:space="preserve">5=Outro (especificar)
</t>
    </r>
  </si>
  <si>
    <t>Quem decidiu vender [...] no AF ?</t>
  </si>
  <si>
    <r>
      <t xml:space="preserve">Quantas horas por </t>
    </r>
    <r>
      <rPr>
        <sz val="9"/>
        <color rgb="FFFF0000"/>
        <rFont val="Arial Narrow"/>
        <family val="2"/>
      </rPr>
      <t>dia</t>
    </r>
    <r>
      <rPr>
        <sz val="9"/>
        <rFont val="Arial Narrow"/>
        <family val="2"/>
      </rPr>
      <t xml:space="preserve"> [NOME] dedica habitualmente a este emprego?</t>
    </r>
  </si>
  <si>
    <t>Se 0 ►Seçao seguinte</t>
  </si>
  <si>
    <t>Qual é a principal fonte de abastecimento de água desta parcela?</t>
  </si>
  <si>
    <t>Em que data (mês com 2 algarismos e ano com 4 algarismos) recebeu o agregado familiar este auxílio pela última vez nos últimos 12 meses?</t>
  </si>
  <si>
    <r>
      <t xml:space="preserve">Nos ultimos 12 meses, durante quanto tempo o agragado familiar recebeu este auxilio               </t>
    </r>
    <r>
      <rPr>
        <i/>
        <sz val="9"/>
        <rFont val="Arial Narrow"/>
        <family val="2"/>
      </rPr>
      <t>Marque o número de meses ou dias e a unidade de tempo escolhida</t>
    </r>
  </si>
  <si>
    <r>
      <t xml:space="preserve">Páscoa </t>
    </r>
    <r>
      <rPr>
        <sz val="9"/>
        <color rgb="FFFF0000"/>
        <rFont val="Arial Narrow"/>
        <family val="2"/>
      </rPr>
      <t xml:space="preserve"> 2018</t>
    </r>
  </si>
  <si>
    <t xml:space="preserve">Qual é a principal cultura desta parcela durante a campanha de 2017/18?
</t>
  </si>
  <si>
    <t>Utilizou lixo doméstico e outros nesta parcela durante esta campanha 2017/2018?
1=Sim
2=Não►(16A.30)</t>
  </si>
  <si>
    <t>Utizou adubos inorgânicos/químicos nesta parcela durante esta campanha 2017/2018? 
1=Sim
2=Não►(16A.30)</t>
  </si>
  <si>
    <t>[NOME] consultou-se num serviço de saúde ou num curandeiro, inclusive para uma consulta pré-natal, durante os últimos 3 meses sem hospitalização/internamento?</t>
  </si>
  <si>
    <t>Nos últimos 12 meses, você ou outros membros de sua do seu agregado familiar se preocuparam em não ter comida suficiente por falta de dinheiro ou outros recursos?</t>
  </si>
  <si>
    <r>
      <t xml:space="preserve">Fim do Ramadão </t>
    </r>
    <r>
      <rPr>
        <sz val="9"/>
        <color rgb="FFFF0000"/>
        <rFont val="Arial Narrow"/>
        <family val="2"/>
      </rPr>
      <t>2018</t>
    </r>
  </si>
  <si>
    <t xml:space="preserve">Durante esses meses, qual foi a quantidade média de leite produzida por animal e por dia?
Código da unidade
                                                                                                                                                                                                                                                                                                                                                                                                                                                                                                                                                                              1=Litro 
2=Cabaça
3=Balde
4=Outro (especificar)
</t>
  </si>
  <si>
    <t xml:space="preserve">Durante estes meses, qual foi a quantidade média de leite  oferecida ao agregado familiar, proprietário do animal por dia?
Código da unidade
1=Litro 
2=Cabaça
3=Balde
4=Outro (especificar)
</t>
  </si>
  <si>
    <t xml:space="preserve">Durante estes meses, qual foi a quantidade média deste leite vendida por dia?
Código da unidade
1=Litro 
2=Cabaça
3=Balde
</t>
  </si>
  <si>
    <t xml:space="preserve">Qual foi a quantidade média deste leite transformada por dia?
Código da unidade
1=Litro 
2=Cabaça
3=Balde
4=Outro (especificar)
</t>
  </si>
  <si>
    <t>PARTE C: EMPREGO SECUNDÁRIO DURANTE OS ÚLTIMOS 12 MESES (INDIVÍDUOS COM IDADE IGUAL OU SUPERIOR A 5 ANOS)</t>
  </si>
  <si>
    <t>PARTE A: SITUAÇÃO RELACIONADA COM A ATIVIDADE (INDIVÍDUOS COM IDADE IGUAL OU SUPERIOR A 5 ANOS)</t>
  </si>
  <si>
    <r>
      <t>Quantos [...] compreende atualmente o rebanho/manada?                                                                                                                                                                                                                        (Escrever 0 se nenhum, caso todos os animais tenham sido abatidos nos últimos 12 meses)
Se 0 ►(</t>
    </r>
    <r>
      <rPr>
        <b/>
        <sz val="9"/>
        <color theme="1"/>
        <rFont val="Arial Narrow"/>
        <family val="2"/>
      </rPr>
      <t>17.08</t>
    </r>
    <r>
      <rPr>
        <sz val="9"/>
        <color theme="1"/>
        <rFont val="Arial Narrow"/>
        <family val="2"/>
      </rPr>
      <t xml:space="preserve">)
</t>
    </r>
  </si>
  <si>
    <t xml:space="preserve">Explorou [...] para a produção de leite nos últimos 12 meses?                                                                                                                                                                                                                  1=Sim
2=Não ► (17.49) 
</t>
  </si>
  <si>
    <t xml:space="preserve">Transformou uma parte desta produção de leite nos últimos 12 meses?
1=Sim
2=Não ► (17.49) </t>
  </si>
  <si>
    <t xml:space="preserve">Vendeu leite coalhado, nata, manteiga ou queijo nos últimos 12 meses?
1=Sim
2=Não ► (17.49) </t>
  </si>
  <si>
    <t>Quantos ovos de [...] vendeu em média por mês durante estes meses?                                                                                                                                                    (Se nenhum, Escrever 0 e ► (17.48))</t>
  </si>
  <si>
    <t>O [NOME] tem poupanças em pelo menos uma das suas contas?</t>
  </si>
  <si>
    <t>Qual é o local de residência do remetente?</t>
  </si>
  <si>
    <t>SE NS, ESCREVER 9999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</si>
</sst>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00\ _F_-;\-* #,##0.00\ _F_-;_-* &quot;-&quot;??\ _F_-;_-@_-"/>
    <numFmt numFmtId="166" formatCode="00"/>
    <numFmt numFmtId="167" formatCode="\(0.00\)"/>
    <numFmt numFmtId="168" formatCode="_-* #,##0.00\ [$€]_-;\-* #,##0.00\ [$€]_-;_-* &quot;-&quot;??\ [$€]_-;_-@_-"/>
  </numFmts>
  <fonts count="80" x14ac:knownFonts="1">
    <font>
      <sz val="10"/>
      <name val="Arial"/>
    </font>
    <font>
      <sz val="10"/>
      <name val="Arial"/>
      <family val="2"/>
    </font>
    <font>
      <sz val="12"/>
      <name val="Arial"/>
      <family val="2"/>
    </font>
    <font>
      <b/>
      <sz val="12"/>
      <name val="Arial"/>
      <family val="2"/>
    </font>
    <font>
      <b/>
      <sz val="10"/>
      <name val="Arial"/>
      <family val="2"/>
    </font>
    <font>
      <b/>
      <sz val="14"/>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sz val="14"/>
      <name val="Arial"/>
      <family val="2"/>
    </font>
    <font>
      <b/>
      <i/>
      <sz val="9"/>
      <name val="Arial Narrow"/>
      <family val="2"/>
    </font>
    <font>
      <b/>
      <u/>
      <sz val="9"/>
      <name val="Arial Narrow"/>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sz val="11"/>
      <name val="Times New Roman"/>
      <family val="1"/>
    </font>
    <font>
      <sz val="11"/>
      <name val="Arial Narrow"/>
      <family val="2"/>
    </font>
    <font>
      <sz val="8.5"/>
      <name val="Arial Narrow"/>
      <family val="2"/>
    </font>
    <font>
      <b/>
      <sz val="11"/>
      <name val="Arial Narrow"/>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rgb="FFFF0000"/>
      <name val="Arial Narrow"/>
      <family val="2"/>
    </font>
    <font>
      <sz val="11"/>
      <color rgb="FF808080"/>
      <name val="Arial Narrow"/>
      <family val="2"/>
    </font>
    <font>
      <b/>
      <sz val="9"/>
      <color rgb="FF000000"/>
      <name val="Arial Narrow"/>
      <family val="2"/>
    </font>
    <font>
      <sz val="8"/>
      <color rgb="FF000000"/>
      <name val="Arial Narrow"/>
      <family val="2"/>
    </font>
    <font>
      <b/>
      <sz val="8"/>
      <color rgb="FF000000"/>
      <name val="Arial Narrow"/>
      <family val="2"/>
    </font>
    <font>
      <sz val="11"/>
      <color theme="1"/>
      <name val="Arial Narrow"/>
      <family val="2"/>
    </font>
    <font>
      <b/>
      <sz val="9"/>
      <color theme="1"/>
      <name val="Arial Narrow"/>
      <family val="2"/>
    </font>
    <font>
      <sz val="9"/>
      <color rgb="FF000000"/>
      <name val="Arial Narrow"/>
      <family val="2"/>
    </font>
    <font>
      <b/>
      <sz val="12"/>
      <color rgb="FFFF0000"/>
      <name val="Arial Narrow"/>
      <family val="2"/>
    </font>
    <font>
      <sz val="12"/>
      <color rgb="FFFF0000"/>
      <name val="Arial"/>
      <family val="2"/>
    </font>
    <font>
      <sz val="8"/>
      <color theme="1"/>
      <name val="Arial Narrow"/>
      <family val="2"/>
    </font>
    <font>
      <sz val="8"/>
      <color rgb="FFFF0000"/>
      <name val="Arial"/>
      <family val="2"/>
    </font>
    <font>
      <sz val="8"/>
      <color rgb="FF222222"/>
      <name val="Arial"/>
      <family val="2"/>
    </font>
    <font>
      <b/>
      <sz val="10"/>
      <color theme="1"/>
      <name val="Arial Narrow"/>
      <family val="2"/>
    </font>
    <font>
      <i/>
      <sz val="9"/>
      <color theme="1"/>
      <name val="Arial Narrow"/>
      <family val="2"/>
    </font>
    <font>
      <b/>
      <sz val="12"/>
      <color theme="1"/>
      <name val="Arial Narrow"/>
      <family val="2"/>
    </font>
    <font>
      <sz val="9"/>
      <color theme="0" tint="-0.14999847407452621"/>
      <name val="Arial Narrow"/>
      <family val="2"/>
    </font>
    <font>
      <b/>
      <sz val="9"/>
      <color theme="1"/>
      <name val="Arial"/>
      <family val="2"/>
    </font>
    <font>
      <sz val="9"/>
      <name val="Calibri"/>
      <family val="2"/>
    </font>
    <font>
      <vertAlign val="superscript"/>
      <sz val="9"/>
      <name val="Arial Narrow"/>
      <family val="2"/>
    </font>
    <font>
      <i/>
      <sz val="8"/>
      <color rgb="FF000000"/>
      <name val="Arial Narrow"/>
      <family val="2"/>
    </font>
    <font>
      <b/>
      <sz val="10"/>
      <color rgb="FFFF0000"/>
      <name val="Arial Narrow"/>
      <family val="2"/>
    </font>
    <font>
      <sz val="8"/>
      <color rgb="FF00B050"/>
      <name val="Arial Narrow"/>
      <family val="2"/>
    </font>
    <font>
      <sz val="9"/>
      <color rgb="FF00B050"/>
      <name val="Arial Narrow"/>
      <family val="2"/>
    </font>
    <font>
      <i/>
      <sz val="9"/>
      <color rgb="FFFF0000"/>
      <name val="Arial Narrow"/>
      <family val="2"/>
    </font>
    <font>
      <sz val="12"/>
      <color indexed="10"/>
      <name val="Arial"/>
      <family val="2"/>
    </font>
    <font>
      <b/>
      <sz val="9"/>
      <color rgb="FF7030A0"/>
      <name val="Arial Narrow"/>
      <family val="2"/>
    </font>
    <font>
      <sz val="9"/>
      <color rgb="FFFF0000"/>
      <name val="Arial"/>
      <family val="2"/>
    </font>
    <font>
      <b/>
      <sz val="8"/>
      <color rgb="FFFF0000"/>
      <name val="Arial"/>
      <family val="2"/>
    </font>
    <font>
      <b/>
      <sz val="8"/>
      <color rgb="FFFF0000"/>
      <name val="Arial Narrow"/>
      <family val="2"/>
    </font>
  </fonts>
  <fills count="23">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rgb="FF000000"/>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theme="6"/>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theme="4"/>
        <bgColor indexed="64"/>
      </patternFill>
    </fill>
    <fill>
      <patternFill patternType="solid">
        <fgColor theme="1"/>
        <bgColor indexed="64"/>
      </patternFill>
    </fill>
    <fill>
      <patternFill patternType="solid">
        <fgColor rgb="FF7030A0"/>
        <bgColor indexed="64"/>
      </patternFill>
    </fill>
    <fill>
      <patternFill patternType="solid">
        <fgColor rgb="FF00B05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8" tint="0.59999389629810485"/>
        <bgColor indexed="64"/>
      </patternFill>
    </fill>
  </fills>
  <borders count="99">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style="thin">
        <color indexed="8"/>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right style="thin">
        <color indexed="64"/>
      </right>
      <top style="thin">
        <color indexed="8"/>
      </top>
      <bottom style="thin">
        <color indexed="8"/>
      </bottom>
      <diagonal/>
    </border>
    <border>
      <left style="thin">
        <color indexed="64"/>
      </left>
      <right/>
      <top style="double">
        <color indexed="64"/>
      </top>
      <bottom/>
      <diagonal/>
    </border>
    <border>
      <left/>
      <right style="thin">
        <color indexed="64"/>
      </right>
      <top/>
      <bottom style="thin">
        <color indexed="8"/>
      </bottom>
      <diagonal/>
    </border>
    <border>
      <left/>
      <right style="thin">
        <color indexed="64"/>
      </right>
      <top style="thin">
        <color indexed="8"/>
      </top>
      <bottom/>
      <diagonal/>
    </border>
    <border>
      <left/>
      <right style="thin">
        <color indexed="64"/>
      </right>
      <top style="thin">
        <color indexed="8"/>
      </top>
      <bottom style="thin">
        <color indexed="64"/>
      </bottom>
      <diagonal/>
    </border>
    <border>
      <left style="medium">
        <color indexed="64"/>
      </left>
      <right style="double">
        <color indexed="64"/>
      </right>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8"/>
      </left>
      <right style="thin">
        <color indexed="64"/>
      </right>
      <top style="thin">
        <color indexed="8"/>
      </top>
      <bottom/>
      <diagonal/>
    </border>
    <border>
      <left style="double">
        <color indexed="64"/>
      </left>
      <right style="thin">
        <color indexed="8"/>
      </right>
      <top style="thin">
        <color indexed="8"/>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s>
  <cellStyleXfs count="20">
    <xf numFmtId="0" fontId="0" fillId="0" borderId="0"/>
    <xf numFmtId="0" fontId="22" fillId="0" borderId="0" applyNumberFormat="0" applyFill="0" applyBorder="0" applyProtection="0">
      <alignment vertical="center"/>
    </xf>
    <xf numFmtId="165" fontId="1" fillId="0" borderId="0" applyFont="0" applyFill="0" applyBorder="0" applyAlignment="0" applyProtection="0"/>
    <xf numFmtId="164" fontId="18" fillId="0" borderId="0" applyFont="0" applyFill="0" applyBorder="0" applyAlignment="0" applyProtection="0"/>
    <xf numFmtId="165" fontId="30" fillId="0" borderId="0" applyFont="0" applyFill="0" applyBorder="0" applyAlignment="0" applyProtection="0"/>
    <xf numFmtId="165" fontId="33" fillId="0" borderId="0" applyFont="0" applyFill="0" applyBorder="0" applyAlignment="0" applyProtection="0"/>
    <xf numFmtId="165" fontId="6" fillId="0" borderId="0" applyFont="0" applyFill="0" applyBorder="0" applyAlignment="0" applyProtection="0"/>
    <xf numFmtId="168" fontId="1" fillId="0" borderId="0" applyFont="0" applyFill="0" applyBorder="0" applyAlignment="0" applyProtection="0"/>
    <xf numFmtId="168" fontId="30" fillId="0" borderId="0" applyFont="0" applyFill="0" applyBorder="0" applyAlignment="0" applyProtection="0"/>
    <xf numFmtId="0" fontId="21" fillId="0" borderId="0" applyNumberFormat="0" applyFill="0" applyBorder="0" applyProtection="0">
      <alignment horizontal="left"/>
    </xf>
    <xf numFmtId="0" fontId="41" fillId="0" borderId="0"/>
    <xf numFmtId="0" fontId="6" fillId="0" borderId="0"/>
    <xf numFmtId="0" fontId="40" fillId="0" borderId="0"/>
    <xf numFmtId="0" fontId="6" fillId="0" borderId="0"/>
    <xf numFmtId="0" fontId="6" fillId="0" borderId="0"/>
    <xf numFmtId="0" fontId="11" fillId="0" borderId="0"/>
    <xf numFmtId="0" fontId="14" fillId="0" borderId="0"/>
    <xf numFmtId="0" fontId="2" fillId="0" borderId="0"/>
    <xf numFmtId="0" fontId="20" fillId="0" borderId="0" applyNumberFormat="0" applyFill="0" applyBorder="0" applyProtection="0">
      <alignment vertical="top" wrapText="1"/>
    </xf>
    <xf numFmtId="0" fontId="1" fillId="0" borderId="0"/>
  </cellStyleXfs>
  <cellXfs count="3249">
    <xf numFmtId="0" fontId="0" fillId="0" borderId="0" xfId="0"/>
    <xf numFmtId="0" fontId="2" fillId="0" borderId="0" xfId="17"/>
    <xf numFmtId="0" fontId="8" fillId="2" borderId="0" xfId="17" applyFont="1" applyFill="1"/>
    <xf numFmtId="0" fontId="8" fillId="0" borderId="0" xfId="0" applyFont="1"/>
    <xf numFmtId="0" fontId="8" fillId="2" borderId="0" xfId="17" applyFont="1" applyFill="1" applyBorder="1"/>
    <xf numFmtId="0" fontId="0" fillId="0" borderId="0" xfId="0" applyBorder="1"/>
    <xf numFmtId="0" fontId="2" fillId="0" borderId="0" xfId="17" applyFont="1"/>
    <xf numFmtId="0" fontId="8" fillId="2" borderId="0" xfId="17" applyFont="1" applyFill="1" applyBorder="1" applyAlignment="1"/>
    <xf numFmtId="0" fontId="8" fillId="2" borderId="0" xfId="17" applyFont="1" applyFill="1" applyBorder="1" applyAlignment="1">
      <alignment horizontal="left"/>
    </xf>
    <xf numFmtId="0" fontId="7" fillId="2" borderId="0" xfId="17" applyFont="1" applyFill="1" applyBorder="1"/>
    <xf numFmtId="0" fontId="6" fillId="0" borderId="0" xfId="0" applyFont="1"/>
    <xf numFmtId="0" fontId="23" fillId="2" borderId="0" xfId="17" applyFont="1" applyFill="1" applyBorder="1" applyAlignment="1">
      <alignment horizontal="left" vertical="center"/>
    </xf>
    <xf numFmtId="0" fontId="7" fillId="2" borderId="0" xfId="17" applyFont="1" applyFill="1" applyBorder="1" applyAlignment="1">
      <alignment horizontal="left" vertical="center"/>
    </xf>
    <xf numFmtId="0" fontId="19" fillId="0" borderId="1" xfId="17" applyFont="1" applyFill="1" applyBorder="1" applyAlignment="1">
      <alignment vertical="top" wrapText="1"/>
    </xf>
    <xf numFmtId="0" fontId="20" fillId="0" borderId="2" xfId="0" applyFont="1" applyBorder="1" applyAlignment="1">
      <alignment vertical="top"/>
    </xf>
    <xf numFmtId="0" fontId="20" fillId="0" borderId="2" xfId="0" applyFont="1" applyBorder="1" applyAlignment="1">
      <alignment vertical="top" wrapText="1"/>
    </xf>
    <xf numFmtId="0" fontId="19" fillId="0" borderId="3" xfId="0" applyFont="1" applyBorder="1" applyAlignment="1">
      <alignment vertical="top" wrapText="1"/>
    </xf>
    <xf numFmtId="0" fontId="19" fillId="2" borderId="0" xfId="17" applyFont="1" applyFill="1"/>
    <xf numFmtId="0" fontId="19" fillId="2" borderId="0" xfId="17" applyFont="1" applyFill="1" applyBorder="1" applyAlignment="1">
      <alignment vertical="top"/>
    </xf>
    <xf numFmtId="0" fontId="20" fillId="0" borderId="3" xfId="0" applyFont="1" applyBorder="1" applyAlignment="1">
      <alignment vertical="top"/>
    </xf>
    <xf numFmtId="0" fontId="8" fillId="2" borderId="0" xfId="17" applyFont="1" applyFill="1" applyAlignment="1">
      <alignment horizontal="left"/>
    </xf>
    <xf numFmtId="0" fontId="19" fillId="0" borderId="3" xfId="17" applyFont="1" applyFill="1" applyBorder="1" applyAlignment="1">
      <alignment vertical="top" wrapText="1"/>
    </xf>
    <xf numFmtId="0" fontId="11" fillId="2" borderId="4" xfId="17" applyFont="1" applyFill="1" applyBorder="1" applyAlignment="1">
      <alignment vertical="center"/>
    </xf>
    <xf numFmtId="0" fontId="11" fillId="3" borderId="4" xfId="17" applyFont="1" applyFill="1" applyBorder="1" applyAlignment="1">
      <alignment vertical="center"/>
    </xf>
    <xf numFmtId="0" fontId="11" fillId="2" borderId="4" xfId="17" applyFont="1" applyFill="1" applyBorder="1" applyAlignment="1">
      <alignment horizontal="left" vertical="center"/>
    </xf>
    <xf numFmtId="0" fontId="11" fillId="0" borderId="4" xfId="17" applyFont="1" applyFill="1" applyBorder="1" applyAlignment="1">
      <alignment vertical="center"/>
    </xf>
    <xf numFmtId="0" fontId="11" fillId="0" borderId="5" xfId="17" applyFont="1" applyFill="1" applyBorder="1" applyAlignment="1">
      <alignment vertical="center"/>
    </xf>
    <xf numFmtId="0" fontId="11" fillId="0" borderId="4" xfId="17" applyFont="1" applyFill="1" applyBorder="1" applyAlignment="1">
      <alignment horizontal="left" vertical="center"/>
    </xf>
    <xf numFmtId="0" fontId="11" fillId="2" borderId="6" xfId="17" applyFont="1" applyFill="1" applyBorder="1" applyAlignment="1">
      <alignment vertical="center"/>
    </xf>
    <xf numFmtId="0" fontId="11" fillId="3" borderId="6" xfId="17" applyFont="1" applyFill="1" applyBorder="1" applyAlignment="1">
      <alignment vertical="center"/>
    </xf>
    <xf numFmtId="0" fontId="11" fillId="2" borderId="6" xfId="17" applyFont="1" applyFill="1" applyBorder="1" applyAlignment="1">
      <alignment horizontal="left" vertical="center"/>
    </xf>
    <xf numFmtId="0" fontId="11" fillId="2" borderId="7" xfId="17" quotePrefix="1" applyFont="1" applyFill="1" applyBorder="1" applyAlignment="1">
      <alignment horizontal="center" vertical="center"/>
    </xf>
    <xf numFmtId="0" fontId="11" fillId="2" borderId="7" xfId="17" applyFont="1" applyFill="1" applyBorder="1" applyAlignment="1">
      <alignment vertical="center"/>
    </xf>
    <xf numFmtId="0" fontId="11" fillId="3" borderId="7" xfId="17" applyFont="1" applyFill="1" applyBorder="1" applyAlignment="1">
      <alignment vertical="center"/>
    </xf>
    <xf numFmtId="0" fontId="11" fillId="2" borderId="7" xfId="17" applyFont="1" applyFill="1" applyBorder="1" applyAlignment="1">
      <alignment horizontal="left" vertical="center"/>
    </xf>
    <xf numFmtId="0" fontId="23" fillId="2" borderId="8" xfId="17" applyFont="1" applyFill="1" applyBorder="1" applyAlignment="1">
      <alignment horizontal="center" vertical="top"/>
    </xf>
    <xf numFmtId="167" fontId="23" fillId="2" borderId="9" xfId="17" applyNumberFormat="1" applyFont="1" applyFill="1" applyBorder="1" applyAlignment="1">
      <alignment horizontal="left" vertical="top"/>
    </xf>
    <xf numFmtId="0" fontId="19" fillId="0" borderId="3" xfId="17" applyFont="1" applyFill="1" applyBorder="1" applyAlignment="1">
      <alignment horizontal="left" vertical="top"/>
    </xf>
    <xf numFmtId="0" fontId="19" fillId="2" borderId="3" xfId="17" applyFont="1" applyFill="1" applyBorder="1" applyAlignment="1">
      <alignment vertical="top"/>
    </xf>
    <xf numFmtId="0" fontId="19" fillId="0" borderId="2" xfId="17" applyFont="1" applyFill="1" applyBorder="1" applyAlignment="1">
      <alignment vertical="top"/>
    </xf>
    <xf numFmtId="0" fontId="19" fillId="2" borderId="0" xfId="0" applyFont="1" applyFill="1" applyBorder="1" applyAlignment="1">
      <alignment vertical="top"/>
    </xf>
    <xf numFmtId="0" fontId="19" fillId="0" borderId="3" xfId="17" applyFont="1" applyFill="1" applyBorder="1" applyAlignment="1">
      <alignment vertical="top"/>
    </xf>
    <xf numFmtId="0" fontId="19" fillId="2" borderId="0" xfId="0" applyFont="1" applyFill="1" applyBorder="1" applyAlignment="1">
      <alignment vertical="top" wrapText="1"/>
    </xf>
    <xf numFmtId="167" fontId="19" fillId="2" borderId="3" xfId="17" applyNumberFormat="1" applyFont="1" applyFill="1" applyBorder="1" applyAlignment="1">
      <alignment horizontal="left" vertical="top"/>
    </xf>
    <xf numFmtId="0" fontId="23" fillId="3" borderId="8" xfId="17" applyFont="1" applyFill="1" applyBorder="1" applyAlignment="1">
      <alignment horizontal="center" vertical="top"/>
    </xf>
    <xf numFmtId="0" fontId="23" fillId="3" borderId="10" xfId="17" applyFont="1" applyFill="1" applyBorder="1" applyAlignment="1">
      <alignment horizontal="center" vertical="top"/>
    </xf>
    <xf numFmtId="0" fontId="23" fillId="2" borderId="9" xfId="17" applyFont="1" applyFill="1" applyBorder="1" applyAlignment="1">
      <alignment horizontal="center" vertical="top"/>
    </xf>
    <xf numFmtId="0" fontId="11" fillId="2" borderId="11" xfId="17" quotePrefix="1" applyFont="1" applyFill="1" applyBorder="1" applyAlignment="1">
      <alignment horizontal="center" vertical="center"/>
    </xf>
    <xf numFmtId="0" fontId="11" fillId="2" borderId="12" xfId="17" quotePrefix="1" applyFont="1" applyFill="1" applyBorder="1" applyAlignment="1">
      <alignment horizontal="center" vertical="center"/>
    </xf>
    <xf numFmtId="0" fontId="11" fillId="2" borderId="5" xfId="17" quotePrefix="1" applyFont="1" applyFill="1" applyBorder="1" applyAlignment="1">
      <alignment horizontal="center" vertical="center"/>
    </xf>
    <xf numFmtId="0" fontId="11" fillId="0" borderId="5" xfId="17" applyFont="1" applyFill="1" applyBorder="1" applyAlignment="1">
      <alignment horizontal="center" vertical="center"/>
    </xf>
    <xf numFmtId="167" fontId="23" fillId="2" borderId="10" xfId="17" applyNumberFormat="1" applyFont="1" applyFill="1" applyBorder="1" applyAlignment="1">
      <alignment horizontal="left" vertical="top"/>
    </xf>
    <xf numFmtId="0" fontId="19" fillId="0" borderId="2" xfId="17" applyFont="1" applyFill="1" applyBorder="1" applyAlignment="1">
      <alignment horizontal="left" vertical="top"/>
    </xf>
    <xf numFmtId="0" fontId="19" fillId="3" borderId="2" xfId="17" applyFont="1" applyFill="1" applyBorder="1" applyAlignment="1">
      <alignment vertical="top"/>
    </xf>
    <xf numFmtId="0" fontId="23" fillId="2" borderId="10" xfId="17" applyFont="1" applyFill="1" applyBorder="1" applyAlignment="1">
      <alignment horizontal="center" vertical="top"/>
    </xf>
    <xf numFmtId="0" fontId="11" fillId="3" borderId="11" xfId="17" applyFont="1" applyFill="1" applyBorder="1" applyAlignment="1">
      <alignment vertical="center"/>
    </xf>
    <xf numFmtId="0" fontId="11" fillId="3" borderId="12" xfId="17" applyFont="1" applyFill="1" applyBorder="1" applyAlignment="1">
      <alignment vertical="center"/>
    </xf>
    <xf numFmtId="0" fontId="11" fillId="3" borderId="5" xfId="17" applyFont="1" applyFill="1" applyBorder="1" applyAlignment="1">
      <alignment vertical="center"/>
    </xf>
    <xf numFmtId="0" fontId="11" fillId="2" borderId="10" xfId="17" quotePrefix="1" applyFont="1" applyFill="1" applyBorder="1" applyAlignment="1">
      <alignment horizontal="center" vertical="center"/>
    </xf>
    <xf numFmtId="0" fontId="11" fillId="2" borderId="8" xfId="17" applyFont="1" applyFill="1" applyBorder="1" applyAlignment="1">
      <alignment vertical="center"/>
    </xf>
    <xf numFmtId="0" fontId="11" fillId="3" borderId="10" xfId="17" applyFont="1" applyFill="1" applyBorder="1" applyAlignment="1">
      <alignment vertical="center"/>
    </xf>
    <xf numFmtId="0" fontId="11" fillId="3" borderId="8" xfId="17" applyFont="1" applyFill="1" applyBorder="1" applyAlignment="1">
      <alignment vertical="center"/>
    </xf>
    <xf numFmtId="0" fontId="11" fillId="2" borderId="8" xfId="17" applyFont="1" applyFill="1" applyBorder="1" applyAlignment="1">
      <alignment horizontal="left" vertical="center"/>
    </xf>
    <xf numFmtId="0" fontId="11" fillId="0" borderId="7" xfId="17" applyFont="1" applyFill="1" applyBorder="1" applyAlignment="1">
      <alignment vertical="center"/>
    </xf>
    <xf numFmtId="0" fontId="11" fillId="0" borderId="11" xfId="17" applyFont="1" applyFill="1" applyBorder="1" applyAlignment="1">
      <alignment vertical="center"/>
    </xf>
    <xf numFmtId="0" fontId="11" fillId="0" borderId="7" xfId="17" quotePrefix="1" applyFont="1" applyFill="1" applyBorder="1" applyAlignment="1">
      <alignment horizontal="center" vertical="center"/>
    </xf>
    <xf numFmtId="0" fontId="11" fillId="0" borderId="8" xfId="17" applyFont="1" applyFill="1" applyBorder="1" applyAlignment="1">
      <alignment vertical="center"/>
    </xf>
    <xf numFmtId="0" fontId="11" fillId="0" borderId="10" xfId="17" applyFont="1" applyFill="1" applyBorder="1" applyAlignment="1">
      <alignment vertical="center"/>
    </xf>
    <xf numFmtId="0" fontId="19" fillId="0" borderId="3" xfId="17" applyFont="1" applyFill="1" applyBorder="1" applyAlignment="1"/>
    <xf numFmtId="166" fontId="23" fillId="0" borderId="13" xfId="15" applyNumberFormat="1" applyFont="1" applyBorder="1" applyAlignment="1">
      <alignment horizontal="center" vertical="center"/>
    </xf>
    <xf numFmtId="166" fontId="23" fillId="0" borderId="14" xfId="15" applyNumberFormat="1" applyFont="1" applyBorder="1" applyAlignment="1">
      <alignment horizontal="center" vertical="center"/>
    </xf>
    <xf numFmtId="166" fontId="23" fillId="0" borderId="15" xfId="15" applyNumberFormat="1" applyFont="1" applyBorder="1" applyAlignment="1">
      <alignment horizontal="center" vertical="center"/>
    </xf>
    <xf numFmtId="166" fontId="23" fillId="0" borderId="16" xfId="15" applyNumberFormat="1" applyFont="1" applyBorder="1" applyAlignment="1">
      <alignment horizontal="center" vertical="center"/>
    </xf>
    <xf numFmtId="166" fontId="23" fillId="0" borderId="13" xfId="15" applyNumberFormat="1" applyFont="1" applyFill="1" applyBorder="1" applyAlignment="1">
      <alignment horizontal="center" vertical="center"/>
    </xf>
    <xf numFmtId="166" fontId="23" fillId="0" borderId="15" xfId="15" applyNumberFormat="1" applyFont="1" applyFill="1" applyBorder="1" applyAlignment="1">
      <alignment horizontal="center" vertical="center"/>
    </xf>
    <xf numFmtId="166" fontId="23" fillId="0" borderId="16" xfId="15" applyNumberFormat="1" applyFont="1" applyFill="1" applyBorder="1" applyAlignment="1">
      <alignment horizontal="center" vertical="center"/>
    </xf>
    <xf numFmtId="0" fontId="23" fillId="0" borderId="0" xfId="17" applyFont="1" applyAlignment="1">
      <alignment vertical="center"/>
    </xf>
    <xf numFmtId="0" fontId="19" fillId="0" borderId="0" xfId="17" applyFont="1" applyAlignment="1">
      <alignment vertical="center"/>
    </xf>
    <xf numFmtId="0" fontId="19" fillId="0" borderId="17" xfId="17" applyFont="1" applyBorder="1" applyAlignment="1">
      <alignment horizontal="center"/>
    </xf>
    <xf numFmtId="0" fontId="19" fillId="0" borderId="0" xfId="17" applyFont="1" applyFill="1" applyBorder="1" applyAlignment="1">
      <alignment vertical="center"/>
    </xf>
    <xf numFmtId="0" fontId="19" fillId="0" borderId="0" xfId="0" applyFont="1"/>
    <xf numFmtId="0" fontId="0" fillId="0" borderId="0" xfId="0" applyFill="1"/>
    <xf numFmtId="0" fontId="19" fillId="0" borderId="0" xfId="0" applyFont="1" applyFill="1"/>
    <xf numFmtId="0" fontId="23" fillId="2" borderId="0" xfId="17" applyFont="1" applyFill="1" applyAlignment="1">
      <alignment horizontal="left" vertical="center"/>
    </xf>
    <xf numFmtId="0" fontId="19" fillId="0" borderId="0" xfId="0" applyFont="1" applyAlignment="1"/>
    <xf numFmtId="0" fontId="19" fillId="2" borderId="3" xfId="17" applyFont="1" applyFill="1" applyBorder="1" applyAlignment="1">
      <alignment vertical="top" wrapText="1"/>
    </xf>
    <xf numFmtId="0" fontId="23" fillId="2" borderId="18" xfId="17" applyFont="1" applyFill="1" applyBorder="1" applyAlignment="1">
      <alignment horizontal="center" vertical="top" wrapText="1"/>
    </xf>
    <xf numFmtId="0" fontId="11" fillId="0" borderId="5" xfId="17" applyFont="1" applyBorder="1" applyAlignment="1">
      <alignment vertical="center"/>
    </xf>
    <xf numFmtId="0" fontId="19" fillId="0" borderId="19" xfId="17" applyFont="1" applyFill="1" applyBorder="1" applyAlignment="1">
      <alignment vertical="center"/>
    </xf>
    <xf numFmtId="0" fontId="12" fillId="0" borderId="0" xfId="17" applyFont="1" applyFill="1" applyBorder="1" applyAlignment="1">
      <alignment horizontal="center" vertical="center"/>
    </xf>
    <xf numFmtId="0" fontId="23" fillId="0" borderId="0" xfId="17" applyFont="1" applyFill="1" applyBorder="1" applyAlignment="1">
      <alignment vertical="center"/>
    </xf>
    <xf numFmtId="0" fontId="19" fillId="0" borderId="20" xfId="0" applyFont="1" applyFill="1" applyBorder="1" applyAlignment="1">
      <alignment horizontal="left" vertical="top" wrapText="1"/>
    </xf>
    <xf numFmtId="0" fontId="19" fillId="0" borderId="20" xfId="0" applyFont="1" applyFill="1" applyBorder="1" applyAlignment="1">
      <alignment vertical="top" wrapText="1"/>
    </xf>
    <xf numFmtId="0" fontId="23" fillId="0" borderId="21" xfId="17" applyFont="1" applyFill="1" applyBorder="1" applyAlignment="1">
      <alignment wrapText="1"/>
    </xf>
    <xf numFmtId="0" fontId="10" fillId="0" borderId="8" xfId="0" applyFont="1" applyBorder="1" applyAlignment="1">
      <alignment horizontal="center" vertical="top"/>
    </xf>
    <xf numFmtId="0" fontId="10" fillId="0" borderId="9" xfId="0" applyFont="1" applyBorder="1" applyAlignment="1">
      <alignment horizontal="center" vertical="top"/>
    </xf>
    <xf numFmtId="0" fontId="2" fillId="4" borderId="9" xfId="17" applyFont="1" applyFill="1" applyBorder="1"/>
    <xf numFmtId="0" fontId="2" fillId="4" borderId="22" xfId="17" applyFont="1" applyFill="1" applyBorder="1"/>
    <xf numFmtId="0" fontId="2" fillId="4" borderId="10" xfId="17" applyFont="1" applyFill="1" applyBorder="1"/>
    <xf numFmtId="0" fontId="2" fillId="4" borderId="1" xfId="17" applyFont="1" applyFill="1" applyBorder="1"/>
    <xf numFmtId="0" fontId="2" fillId="4" borderId="0" xfId="17" applyFont="1" applyFill="1" applyBorder="1"/>
    <xf numFmtId="0" fontId="2" fillId="4" borderId="2" xfId="17" applyFont="1" applyFill="1" applyBorder="1"/>
    <xf numFmtId="0" fontId="2" fillId="4" borderId="23" xfId="17" applyFont="1" applyFill="1" applyBorder="1"/>
    <xf numFmtId="0" fontId="2" fillId="4" borderId="24" xfId="17" applyFont="1" applyFill="1" applyBorder="1"/>
    <xf numFmtId="0" fontId="2" fillId="4" borderId="12" xfId="17" applyFont="1" applyFill="1" applyBorder="1"/>
    <xf numFmtId="0" fontId="2" fillId="4" borderId="0" xfId="17" applyFont="1" applyFill="1"/>
    <xf numFmtId="0" fontId="4" fillId="0" borderId="0" xfId="17" applyFont="1" applyAlignment="1">
      <alignment horizontal="center"/>
    </xf>
    <xf numFmtId="0" fontId="6" fillId="0" borderId="0" xfId="17" applyFont="1"/>
    <xf numFmtId="0" fontId="6" fillId="0" borderId="0" xfId="17" applyFont="1" applyBorder="1"/>
    <xf numFmtId="0" fontId="6" fillId="0" borderId="0" xfId="0" applyFont="1" applyAlignment="1"/>
    <xf numFmtId="0" fontId="4" fillId="0" borderId="0" xfId="17" applyFont="1"/>
    <xf numFmtId="0" fontId="6" fillId="0" borderId="0" xfId="0" applyFont="1" applyBorder="1" applyAlignment="1">
      <alignment wrapText="1"/>
    </xf>
    <xf numFmtId="0" fontId="4" fillId="2" borderId="0" xfId="17" applyFont="1" applyFill="1"/>
    <xf numFmtId="0" fontId="6" fillId="2" borderId="0" xfId="17" applyFont="1" applyFill="1"/>
    <xf numFmtId="0" fontId="6" fillId="2" borderId="0" xfId="17" applyFont="1" applyFill="1" applyBorder="1"/>
    <xf numFmtId="0" fontId="24" fillId="0" borderId="0" xfId="17" applyFont="1" applyFill="1" applyBorder="1" applyAlignment="1">
      <alignment horizontal="center"/>
    </xf>
    <xf numFmtId="0" fontId="6" fillId="2" borderId="0" xfId="17" applyFont="1" applyFill="1" applyBorder="1" applyAlignment="1">
      <alignment horizontal="center"/>
    </xf>
    <xf numFmtId="0" fontId="6" fillId="0" borderId="19" xfId="17" applyFont="1" applyBorder="1"/>
    <xf numFmtId="0" fontId="4" fillId="0" borderId="0" xfId="0" applyFont="1" applyAlignment="1"/>
    <xf numFmtId="0" fontId="4" fillId="0" borderId="0" xfId="0" applyFont="1" applyAlignment="1">
      <alignment vertical="center"/>
    </xf>
    <xf numFmtId="0" fontId="5" fillId="0" borderId="0" xfId="17" applyFont="1" applyAlignment="1"/>
    <xf numFmtId="0" fontId="25" fillId="0" borderId="0" xfId="0" applyFont="1" applyAlignment="1"/>
    <xf numFmtId="0" fontId="6" fillId="2" borderId="1" xfId="17" applyFont="1" applyFill="1" applyBorder="1" applyAlignment="1"/>
    <xf numFmtId="0" fontId="6" fillId="2" borderId="0" xfId="17" applyFont="1" applyFill="1" applyBorder="1" applyAlignment="1"/>
    <xf numFmtId="0" fontId="24" fillId="0" borderId="0" xfId="17" applyFont="1" applyFill="1" applyBorder="1" applyAlignment="1"/>
    <xf numFmtId="0" fontId="6" fillId="0" borderId="0" xfId="17" applyFont="1" applyFill="1" applyBorder="1" applyAlignment="1">
      <alignment horizontal="center"/>
    </xf>
    <xf numFmtId="0" fontId="6" fillId="2" borderId="2" xfId="17" applyFont="1" applyFill="1" applyBorder="1" applyAlignment="1"/>
    <xf numFmtId="0" fontId="23" fillId="0" borderId="0" xfId="0" applyFont="1"/>
    <xf numFmtId="0" fontId="23" fillId="0" borderId="0" xfId="0" applyFont="1" applyFill="1"/>
    <xf numFmtId="0" fontId="19" fillId="5" borderId="26" xfId="17" applyFont="1" applyFill="1" applyBorder="1" applyAlignment="1">
      <alignment vertical="center"/>
    </xf>
    <xf numFmtId="0" fontId="19" fillId="5" borderId="27" xfId="17" applyFont="1" applyFill="1" applyBorder="1" applyAlignment="1">
      <alignment vertical="center"/>
    </xf>
    <xf numFmtId="0" fontId="19" fillId="5" borderId="29" xfId="17" applyFont="1" applyFill="1" applyBorder="1" applyAlignment="1">
      <alignment vertical="top"/>
    </xf>
    <xf numFmtId="0" fontId="19" fillId="0" borderId="19" xfId="17" applyFont="1" applyFill="1" applyBorder="1" applyAlignment="1">
      <alignment horizontal="center" vertical="center"/>
    </xf>
    <xf numFmtId="0" fontId="19" fillId="5" borderId="27" xfId="17" applyFont="1" applyFill="1" applyBorder="1" applyAlignment="1">
      <alignment horizontal="center" vertical="center"/>
    </xf>
    <xf numFmtId="0" fontId="19" fillId="5" borderId="0" xfId="17" applyFont="1" applyFill="1" applyBorder="1" applyAlignment="1">
      <alignment vertical="center"/>
    </xf>
    <xf numFmtId="0" fontId="19" fillId="0" borderId="0" xfId="17" applyFont="1" applyFill="1" applyBorder="1" applyAlignment="1">
      <alignment horizontal="center" vertical="center"/>
    </xf>
    <xf numFmtId="0" fontId="19" fillId="0" borderId="27" xfId="17" applyFont="1" applyFill="1" applyBorder="1" applyAlignment="1">
      <alignment horizontal="left" vertical="center"/>
    </xf>
    <xf numFmtId="0" fontId="19" fillId="5" borderId="27" xfId="17" applyFont="1" applyFill="1" applyBorder="1" applyAlignment="1">
      <alignment horizontal="left" vertical="center"/>
    </xf>
    <xf numFmtId="0" fontId="19" fillId="5" borderId="26" xfId="0" applyFont="1" applyFill="1" applyBorder="1"/>
    <xf numFmtId="0" fontId="19" fillId="0" borderId="27" xfId="0" applyFont="1" applyBorder="1"/>
    <xf numFmtId="0" fontId="0" fillId="0" borderId="27" xfId="0" applyBorder="1"/>
    <xf numFmtId="0" fontId="19" fillId="0" borderId="30" xfId="0" applyFont="1" applyBorder="1"/>
    <xf numFmtId="0" fontId="0" fillId="0" borderId="30" xfId="0" applyBorder="1"/>
    <xf numFmtId="0" fontId="19" fillId="6" borderId="27" xfId="17" applyFont="1" applyFill="1" applyBorder="1" applyAlignment="1">
      <alignment horizontal="left" vertical="center"/>
    </xf>
    <xf numFmtId="0" fontId="23" fillId="0" borderId="2" xfId="0" applyFont="1" applyFill="1" applyBorder="1" applyAlignment="1">
      <alignment vertical="top"/>
    </xf>
    <xf numFmtId="0" fontId="19" fillId="5" borderId="29" xfId="17" applyFont="1" applyFill="1" applyBorder="1" applyAlignment="1">
      <alignment vertical="center"/>
    </xf>
    <xf numFmtId="0" fontId="19" fillId="5" borderId="31" xfId="17" applyFont="1" applyFill="1" applyBorder="1" applyAlignment="1">
      <alignment vertical="center"/>
    </xf>
    <xf numFmtId="0" fontId="0" fillId="0" borderId="17" xfId="0" applyBorder="1"/>
    <xf numFmtId="0" fontId="19" fillId="5" borderId="25" xfId="0" applyFont="1" applyFill="1" applyBorder="1" applyAlignment="1">
      <alignment vertical="top"/>
    </xf>
    <xf numFmtId="0" fontId="23" fillId="0" borderId="19" xfId="17" applyFont="1" applyFill="1" applyBorder="1" applyAlignment="1">
      <alignment vertical="top"/>
    </xf>
    <xf numFmtId="0" fontId="23" fillId="0" borderId="19" xfId="0" applyFont="1" applyFill="1" applyBorder="1"/>
    <xf numFmtId="0" fontId="19" fillId="0" borderId="19" xfId="0" applyFont="1" applyBorder="1"/>
    <xf numFmtId="0" fontId="0" fillId="0" borderId="19" xfId="0" applyBorder="1"/>
    <xf numFmtId="0" fontId="19" fillId="5" borderId="32" xfId="17" applyFont="1" applyFill="1" applyBorder="1" applyAlignment="1">
      <alignment vertical="center"/>
    </xf>
    <xf numFmtId="0" fontId="0" fillId="0" borderId="33" xfId="0" applyBorder="1"/>
    <xf numFmtId="0" fontId="19" fillId="0" borderId="0" xfId="0" applyFont="1" applyBorder="1"/>
    <xf numFmtId="0" fontId="19" fillId="0" borderId="3" xfId="0" applyFont="1" applyBorder="1" applyAlignment="1">
      <alignment horizontal="left" vertical="top" wrapText="1"/>
    </xf>
    <xf numFmtId="0" fontId="19" fillId="0" borderId="2" xfId="0" applyFont="1" applyBorder="1"/>
    <xf numFmtId="0" fontId="0" fillId="0" borderId="4" xfId="0" applyBorder="1"/>
    <xf numFmtId="0" fontId="19" fillId="5" borderId="34" xfId="17" applyFont="1" applyFill="1" applyBorder="1" applyAlignment="1">
      <alignment vertical="top"/>
    </xf>
    <xf numFmtId="0" fontId="19" fillId="0" borderId="4" xfId="0" applyFont="1" applyBorder="1"/>
    <xf numFmtId="0" fontId="19" fillId="0" borderId="4" xfId="0" applyFont="1" applyBorder="1" applyAlignment="1"/>
    <xf numFmtId="0" fontId="7" fillId="0" borderId="0" xfId="17" applyFont="1" applyFill="1" applyAlignment="1"/>
    <xf numFmtId="0" fontId="13" fillId="0" borderId="0" xfId="17" applyFont="1" applyFill="1" applyAlignment="1"/>
    <xf numFmtId="0" fontId="11" fillId="0" borderId="0" xfId="17" applyFont="1" applyFill="1" applyAlignment="1"/>
    <xf numFmtId="0" fontId="11" fillId="0" borderId="0" xfId="17" applyFont="1" applyFill="1"/>
    <xf numFmtId="0" fontId="12" fillId="0" borderId="0" xfId="17" applyFont="1" applyFill="1" applyAlignment="1"/>
    <xf numFmtId="167" fontId="23" fillId="0" borderId="16" xfId="17" applyNumberFormat="1" applyFont="1" applyFill="1" applyBorder="1" applyAlignment="1">
      <alignment horizontal="left"/>
    </xf>
    <xf numFmtId="0" fontId="23" fillId="0" borderId="35" xfId="17" applyFont="1" applyFill="1" applyBorder="1" applyAlignment="1"/>
    <xf numFmtId="0" fontId="19" fillId="0" borderId="22" xfId="17" applyFont="1" applyFill="1" applyBorder="1" applyAlignment="1"/>
    <xf numFmtId="0" fontId="19" fillId="0" borderId="10" xfId="17" applyFont="1" applyFill="1" applyBorder="1" applyAlignment="1"/>
    <xf numFmtId="167" fontId="23" fillId="0" borderId="9" xfId="17" applyNumberFormat="1" applyFont="1" applyFill="1" applyBorder="1" applyAlignment="1">
      <alignment horizontal="left"/>
    </xf>
    <xf numFmtId="167" fontId="19" fillId="0" borderId="22" xfId="17" applyNumberFormat="1" applyFont="1" applyFill="1" applyBorder="1"/>
    <xf numFmtId="167" fontId="19" fillId="0" borderId="10" xfId="17" applyNumberFormat="1" applyFont="1" applyFill="1" applyBorder="1"/>
    <xf numFmtId="167" fontId="19" fillId="0" borderId="22" xfId="17" applyNumberFormat="1" applyFont="1" applyFill="1" applyBorder="1" applyAlignment="1"/>
    <xf numFmtId="167" fontId="19" fillId="0" borderId="10" xfId="17" applyNumberFormat="1" applyFont="1" applyFill="1" applyBorder="1" applyAlignment="1"/>
    <xf numFmtId="0" fontId="19" fillId="0" borderId="0" xfId="17" applyFont="1" applyFill="1"/>
    <xf numFmtId="0" fontId="19" fillId="0" borderId="0" xfId="17" applyFont="1" applyFill="1" applyBorder="1" applyAlignment="1"/>
    <xf numFmtId="0" fontId="19" fillId="0" borderId="2" xfId="17" applyFont="1" applyFill="1" applyBorder="1" applyAlignment="1"/>
    <xf numFmtId="0" fontId="23" fillId="0" borderId="0" xfId="17" applyFont="1" applyFill="1" applyBorder="1" applyAlignment="1"/>
    <xf numFmtId="0" fontId="19" fillId="0" borderId="1" xfId="17" applyFont="1" applyFill="1" applyBorder="1"/>
    <xf numFmtId="0" fontId="19" fillId="0" borderId="0" xfId="17" applyFont="1" applyFill="1" applyBorder="1"/>
    <xf numFmtId="0" fontId="19" fillId="0" borderId="2" xfId="17" applyFont="1" applyFill="1" applyBorder="1"/>
    <xf numFmtId="0" fontId="19" fillId="0" borderId="36" xfId="0" applyFont="1" applyFill="1" applyBorder="1" applyAlignment="1">
      <alignment horizontal="center"/>
    </xf>
    <xf numFmtId="0" fontId="19" fillId="0" borderId="5" xfId="0" applyFont="1" applyFill="1" applyBorder="1" applyAlignment="1">
      <alignment horizontal="center"/>
    </xf>
    <xf numFmtId="0" fontId="19" fillId="0" borderId="14" xfId="17" applyFont="1" applyFill="1" applyBorder="1" applyAlignment="1">
      <alignment horizontal="center"/>
    </xf>
    <xf numFmtId="0" fontId="19" fillId="0" borderId="36" xfId="17" applyFont="1" applyFill="1" applyBorder="1" applyAlignment="1"/>
    <xf numFmtId="0" fontId="23" fillId="0" borderId="36" xfId="17" applyFont="1" applyFill="1" applyBorder="1" applyAlignment="1">
      <alignment horizontal="center"/>
    </xf>
    <xf numFmtId="0" fontId="23" fillId="0" borderId="37" xfId="17" applyFont="1" applyFill="1" applyBorder="1" applyAlignment="1">
      <alignment horizontal="center"/>
    </xf>
    <xf numFmtId="0" fontId="23" fillId="0" borderId="37" xfId="0" applyFont="1" applyBorder="1" applyAlignment="1">
      <alignment horizontal="center" vertical="top" wrapText="1"/>
    </xf>
    <xf numFmtId="0" fontId="23" fillId="0" borderId="36" xfId="0" applyFont="1" applyBorder="1" applyAlignment="1">
      <alignment horizontal="center" vertical="top" wrapText="1"/>
    </xf>
    <xf numFmtId="0" fontId="19" fillId="0" borderId="36" xfId="0" applyFont="1" applyFill="1" applyBorder="1" applyAlignment="1"/>
    <xf numFmtId="0" fontId="19" fillId="0" borderId="5" xfId="17" applyFont="1" applyFill="1" applyBorder="1" applyAlignment="1"/>
    <xf numFmtId="0" fontId="19" fillId="0" borderId="37" xfId="17" applyFont="1" applyFill="1" applyBorder="1"/>
    <xf numFmtId="0" fontId="19" fillId="0" borderId="36" xfId="17" applyFont="1" applyFill="1" applyBorder="1"/>
    <xf numFmtId="0" fontId="19" fillId="0" borderId="37" xfId="17" applyFont="1" applyFill="1" applyBorder="1" applyAlignment="1"/>
    <xf numFmtId="0" fontId="19" fillId="0" borderId="5" xfId="17" applyFont="1" applyFill="1" applyBorder="1"/>
    <xf numFmtId="0" fontId="19" fillId="0" borderId="36" xfId="0" applyFont="1" applyFill="1" applyBorder="1"/>
    <xf numFmtId="0" fontId="13" fillId="0" borderId="0" xfId="17" applyFont="1" applyFill="1"/>
    <xf numFmtId="0" fontId="19" fillId="0" borderId="2" xfId="17" applyFont="1" applyFill="1" applyBorder="1" applyAlignment="1">
      <alignment horizontal="left" vertical="top" wrapText="1"/>
    </xf>
    <xf numFmtId="0" fontId="15" fillId="0" borderId="0" xfId="17" applyFont="1" applyFill="1" applyAlignment="1">
      <alignment vertical="center"/>
    </xf>
    <xf numFmtId="0" fontId="12" fillId="0" borderId="0" xfId="17" applyFont="1" applyFill="1" applyAlignment="1">
      <alignment vertical="center"/>
    </xf>
    <xf numFmtId="0" fontId="2" fillId="0" borderId="0" xfId="17" applyFont="1" applyFill="1"/>
    <xf numFmtId="0" fontId="19" fillId="0" borderId="3" xfId="17" applyFont="1" applyFill="1" applyBorder="1" applyAlignment="1">
      <alignment wrapText="1"/>
    </xf>
    <xf numFmtId="0" fontId="19" fillId="0" borderId="3" xfId="10" applyFont="1" applyBorder="1"/>
    <xf numFmtId="0" fontId="23" fillId="0" borderId="18" xfId="17" applyFont="1" applyFill="1" applyBorder="1" applyAlignment="1">
      <alignment horizontal="center"/>
    </xf>
    <xf numFmtId="0" fontId="19" fillId="0" borderId="2" xfId="17" applyFont="1" applyFill="1" applyBorder="1" applyAlignment="1">
      <alignment vertical="top" wrapText="1"/>
    </xf>
    <xf numFmtId="0" fontId="19" fillId="2" borderId="3" xfId="17" applyFont="1" applyFill="1" applyBorder="1" applyAlignment="1">
      <alignment horizontal="left" vertical="top" wrapText="1"/>
    </xf>
    <xf numFmtId="0" fontId="19" fillId="2" borderId="2" xfId="17" applyFont="1" applyFill="1" applyBorder="1" applyAlignment="1">
      <alignment horizontal="left" vertical="top" wrapText="1"/>
    </xf>
    <xf numFmtId="0" fontId="19" fillId="0" borderId="3" xfId="17" applyFont="1" applyFill="1" applyBorder="1" applyAlignment="1">
      <alignment horizontal="left" vertical="top" wrapText="1"/>
    </xf>
    <xf numFmtId="0" fontId="19" fillId="0" borderId="1" xfId="17" applyFont="1" applyFill="1" applyBorder="1" applyAlignment="1">
      <alignment horizontal="left" vertical="top" wrapText="1"/>
    </xf>
    <xf numFmtId="0" fontId="19" fillId="0" borderId="1" xfId="0" applyFont="1" applyFill="1" applyBorder="1" applyAlignment="1">
      <alignment vertical="top" wrapText="1"/>
    </xf>
    <xf numFmtId="0" fontId="4" fillId="0" borderId="0" xfId="17" applyFont="1" applyAlignment="1"/>
    <xf numFmtId="0" fontId="23" fillId="0" borderId="38" xfId="17" applyFont="1" applyFill="1" applyBorder="1" applyAlignment="1">
      <alignment vertical="top"/>
    </xf>
    <xf numFmtId="167" fontId="23" fillId="2" borderId="38" xfId="17" applyNumberFormat="1" applyFont="1" applyFill="1" applyBorder="1" applyAlignment="1">
      <alignment horizontal="left" vertical="center" wrapText="1"/>
    </xf>
    <xf numFmtId="0" fontId="19" fillId="0" borderId="0" xfId="17" applyFont="1" applyFill="1" applyBorder="1" applyAlignment="1">
      <alignment vertical="top" wrapText="1"/>
    </xf>
    <xf numFmtId="0" fontId="23" fillId="0" borderId="3" xfId="17" applyFont="1" applyFill="1" applyBorder="1" applyAlignment="1">
      <alignment horizontal="center"/>
    </xf>
    <xf numFmtId="0" fontId="10" fillId="0" borderId="2" xfId="0" applyFont="1" applyBorder="1" applyAlignment="1">
      <alignment vertical="top"/>
    </xf>
    <xf numFmtId="49" fontId="23" fillId="2" borderId="2" xfId="17" applyNumberFormat="1" applyFont="1" applyFill="1" applyBorder="1" applyAlignment="1">
      <alignment horizontal="center" vertical="top"/>
    </xf>
    <xf numFmtId="167" fontId="19" fillId="2" borderId="2" xfId="17" applyNumberFormat="1" applyFont="1" applyFill="1" applyBorder="1" applyAlignment="1">
      <alignment horizontal="center" vertical="top"/>
    </xf>
    <xf numFmtId="0" fontId="19" fillId="0" borderId="3" xfId="0" applyFont="1" applyFill="1" applyBorder="1" applyAlignment="1">
      <alignment vertical="top" wrapText="1"/>
    </xf>
    <xf numFmtId="0" fontId="19" fillId="0" borderId="3" xfId="10" applyFont="1" applyBorder="1" applyAlignment="1">
      <alignment vertical="top" wrapText="1"/>
    </xf>
    <xf numFmtId="0" fontId="23" fillId="2" borderId="22" xfId="17" applyFont="1" applyFill="1" applyBorder="1" applyAlignment="1">
      <alignment horizontal="center" vertical="top" wrapText="1"/>
    </xf>
    <xf numFmtId="0" fontId="11" fillId="2" borderId="39" xfId="17" applyFont="1" applyFill="1" applyBorder="1" applyAlignment="1">
      <alignment vertical="center"/>
    </xf>
    <xf numFmtId="0" fontId="11" fillId="2" borderId="11" xfId="17" applyFont="1" applyFill="1" applyBorder="1" applyAlignment="1">
      <alignment vertical="center"/>
    </xf>
    <xf numFmtId="0" fontId="11" fillId="2" borderId="23" xfId="17" applyFont="1" applyFill="1" applyBorder="1" applyAlignment="1">
      <alignment vertical="center"/>
    </xf>
    <xf numFmtId="0" fontId="11" fillId="2" borderId="12" xfId="17" applyFont="1" applyFill="1" applyBorder="1" applyAlignment="1">
      <alignment vertical="center"/>
    </xf>
    <xf numFmtId="0" fontId="2" fillId="4" borderId="6" xfId="17" applyFont="1" applyFill="1" applyBorder="1" applyAlignment="1"/>
    <xf numFmtId="0" fontId="11" fillId="2" borderId="37" xfId="17" applyFont="1" applyFill="1" applyBorder="1" applyAlignment="1">
      <alignment vertical="center"/>
    </xf>
    <xf numFmtId="0" fontId="11" fillId="2" borderId="5" xfId="17" applyFont="1" applyFill="1" applyBorder="1" applyAlignment="1">
      <alignment vertical="center"/>
    </xf>
    <xf numFmtId="0" fontId="2" fillId="4" borderId="4" xfId="17" applyFont="1" applyFill="1" applyBorder="1" applyAlignment="1"/>
    <xf numFmtId="0" fontId="11" fillId="2" borderId="9" xfId="17" applyFont="1" applyFill="1" applyBorder="1" applyAlignment="1">
      <alignment vertical="center"/>
    </xf>
    <xf numFmtId="0" fontId="11" fillId="2" borderId="10" xfId="17" applyFont="1" applyFill="1" applyBorder="1" applyAlignment="1">
      <alignment vertical="center"/>
    </xf>
    <xf numFmtId="0" fontId="11" fillId="0" borderId="11" xfId="17" applyFont="1" applyFill="1" applyBorder="1" applyAlignment="1">
      <alignment horizontal="center" vertical="center"/>
    </xf>
    <xf numFmtId="0" fontId="11" fillId="0" borderId="39" xfId="17" applyFont="1" applyFill="1" applyBorder="1" applyAlignment="1">
      <alignment vertical="center"/>
    </xf>
    <xf numFmtId="0" fontId="11" fillId="0" borderId="7" xfId="17" applyFont="1" applyFill="1" applyBorder="1" applyAlignment="1">
      <alignment horizontal="left" vertical="center"/>
    </xf>
    <xf numFmtId="0" fontId="11" fillId="0" borderId="37" xfId="17" applyFont="1" applyFill="1" applyBorder="1" applyAlignment="1">
      <alignment vertical="center"/>
    </xf>
    <xf numFmtId="0" fontId="8" fillId="0" borderId="10" xfId="17" applyFont="1" applyFill="1" applyBorder="1" applyAlignment="1">
      <alignment vertical="center"/>
    </xf>
    <xf numFmtId="0" fontId="11" fillId="0" borderId="9" xfId="17" applyFont="1" applyFill="1" applyBorder="1" applyAlignment="1">
      <alignment vertical="center"/>
    </xf>
    <xf numFmtId="0" fontId="11" fillId="0" borderId="8" xfId="17" applyFont="1" applyFill="1" applyBorder="1" applyAlignment="1">
      <alignment horizontal="left" vertical="center"/>
    </xf>
    <xf numFmtId="166" fontId="23" fillId="0" borderId="40" xfId="15" applyNumberFormat="1" applyFont="1" applyBorder="1" applyAlignment="1">
      <alignment horizontal="center" vertical="center"/>
    </xf>
    <xf numFmtId="166" fontId="23" fillId="0" borderId="21" xfId="15" applyNumberFormat="1" applyFont="1" applyBorder="1" applyAlignment="1">
      <alignment horizontal="center" vertical="center"/>
    </xf>
    <xf numFmtId="166" fontId="23" fillId="0" borderId="41" xfId="15" applyNumberFormat="1" applyFont="1" applyBorder="1" applyAlignment="1">
      <alignment horizontal="center" vertical="center"/>
    </xf>
    <xf numFmtId="166" fontId="23" fillId="0" borderId="38" xfId="15" applyNumberFormat="1" applyFont="1" applyBorder="1" applyAlignment="1">
      <alignment horizontal="center" vertical="center"/>
    </xf>
    <xf numFmtId="166" fontId="23" fillId="0" borderId="40" xfId="15" applyNumberFormat="1" applyFont="1" applyFill="1" applyBorder="1" applyAlignment="1">
      <alignment horizontal="center" vertical="center"/>
    </xf>
    <xf numFmtId="166" fontId="23" fillId="0" borderId="41" xfId="15" applyNumberFormat="1" applyFont="1" applyFill="1" applyBorder="1" applyAlignment="1">
      <alignment horizontal="center" vertical="center"/>
    </xf>
    <xf numFmtId="166" fontId="23" fillId="0" borderId="38" xfId="15" applyNumberFormat="1" applyFont="1" applyFill="1" applyBorder="1" applyAlignment="1">
      <alignment horizontal="center" vertical="center"/>
    </xf>
    <xf numFmtId="0" fontId="19" fillId="0" borderId="0" xfId="0" applyFont="1" applyFill="1" applyBorder="1" applyAlignment="1">
      <alignment horizontal="left" vertical="top"/>
    </xf>
    <xf numFmtId="167" fontId="23" fillId="0" borderId="22" xfId="17" applyNumberFormat="1" applyFont="1" applyFill="1" applyBorder="1" applyAlignment="1">
      <alignment horizontal="left" wrapText="1"/>
    </xf>
    <xf numFmtId="0" fontId="23" fillId="0" borderId="20" xfId="17" applyFont="1" applyFill="1" applyBorder="1" applyAlignment="1">
      <alignment wrapText="1"/>
    </xf>
    <xf numFmtId="167" fontId="23" fillId="0" borderId="10" xfId="17" applyNumberFormat="1" applyFont="1" applyFill="1" applyBorder="1" applyAlignment="1">
      <alignment horizontal="left" wrapText="1"/>
    </xf>
    <xf numFmtId="167" fontId="23" fillId="0" borderId="8" xfId="17" applyNumberFormat="1" applyFont="1" applyFill="1" applyBorder="1" applyAlignment="1">
      <alignment horizontal="left" wrapText="1"/>
    </xf>
    <xf numFmtId="0" fontId="19" fillId="0" borderId="0" xfId="17" applyFont="1" applyFill="1" applyBorder="1" applyAlignment="1">
      <alignment horizontal="left" vertical="top" wrapText="1"/>
    </xf>
    <xf numFmtId="0" fontId="19" fillId="0" borderId="2" xfId="0" applyFont="1" applyFill="1" applyBorder="1" applyAlignment="1">
      <alignment vertical="top" wrapText="1"/>
    </xf>
    <xf numFmtId="0" fontId="7" fillId="0" borderId="0" xfId="17" applyFont="1" applyFill="1" applyBorder="1" applyAlignment="1">
      <alignment vertical="center"/>
    </xf>
    <xf numFmtId="0" fontId="7" fillId="0" borderId="0" xfId="17" applyFont="1" applyFill="1" applyAlignment="1">
      <alignment horizontal="center" vertical="center" wrapText="1"/>
    </xf>
    <xf numFmtId="0" fontId="8" fillId="0" borderId="0" xfId="17" applyFont="1" applyFill="1" applyAlignment="1">
      <alignment wrapText="1"/>
    </xf>
    <xf numFmtId="0" fontId="42" fillId="0" borderId="0" xfId="17" applyFont="1" applyFill="1" applyAlignment="1">
      <alignment wrapText="1"/>
    </xf>
    <xf numFmtId="0" fontId="42" fillId="0" borderId="0" xfId="17" applyFont="1" applyFill="1" applyBorder="1" applyAlignment="1">
      <alignment wrapText="1"/>
    </xf>
    <xf numFmtId="0" fontId="8" fillId="0" borderId="0" xfId="17" applyFont="1" applyFill="1" applyBorder="1" applyAlignment="1">
      <alignment wrapText="1"/>
    </xf>
    <xf numFmtId="0" fontId="7" fillId="0" borderId="0" xfId="17" applyFont="1" applyFill="1" applyBorder="1" applyAlignment="1">
      <alignment vertical="center" wrapText="1"/>
    </xf>
    <xf numFmtId="0" fontId="43" fillId="0" borderId="0" xfId="17" applyFont="1" applyFill="1" applyBorder="1" applyAlignment="1">
      <alignment wrapText="1"/>
    </xf>
    <xf numFmtId="0" fontId="15" fillId="0" borderId="0" xfId="17" applyFont="1" applyFill="1" applyBorder="1" applyAlignment="1">
      <alignment wrapText="1"/>
    </xf>
    <xf numFmtId="0" fontId="15" fillId="0" borderId="0" xfId="17" applyFont="1" applyFill="1" applyAlignment="1">
      <alignment wrapText="1"/>
    </xf>
    <xf numFmtId="0" fontId="43" fillId="0" borderId="0" xfId="17" applyFont="1" applyFill="1" applyAlignment="1">
      <alignment wrapText="1"/>
    </xf>
    <xf numFmtId="0" fontId="15" fillId="0" borderId="0" xfId="17" applyFont="1" applyFill="1"/>
    <xf numFmtId="0" fontId="2" fillId="0" borderId="0" xfId="0" applyFont="1" applyFill="1" applyBorder="1" applyAlignment="1">
      <alignment wrapText="1"/>
    </xf>
    <xf numFmtId="0" fontId="12" fillId="0" borderId="0" xfId="17" applyFont="1" applyFill="1" applyAlignment="1">
      <alignment horizontal="left" vertical="center"/>
    </xf>
    <xf numFmtId="0" fontId="12" fillId="0" borderId="0" xfId="17" applyFont="1" applyFill="1" applyAlignment="1">
      <alignment horizontal="center" vertical="center" wrapText="1"/>
    </xf>
    <xf numFmtId="0" fontId="2" fillId="0" borderId="0" xfId="0" applyFont="1" applyFill="1" applyAlignment="1">
      <alignment wrapText="1"/>
    </xf>
    <xf numFmtId="0" fontId="0" fillId="0" borderId="24" xfId="0" applyBorder="1" applyAlignment="1">
      <alignment wrapText="1"/>
    </xf>
    <xf numFmtId="167" fontId="23" fillId="0" borderId="22" xfId="17" applyNumberFormat="1" applyFont="1" applyFill="1" applyBorder="1" applyAlignment="1">
      <alignment wrapText="1"/>
    </xf>
    <xf numFmtId="167" fontId="23" fillId="0" borderId="9" xfId="17" applyNumberFormat="1" applyFont="1" applyFill="1" applyBorder="1" applyAlignment="1">
      <alignment wrapText="1"/>
    </xf>
    <xf numFmtId="167" fontId="23" fillId="0" borderId="10" xfId="17" applyNumberFormat="1" applyFont="1" applyFill="1" applyBorder="1" applyAlignment="1">
      <alignment wrapText="1"/>
    </xf>
    <xf numFmtId="167" fontId="23" fillId="0" borderId="9" xfId="17" applyNumberFormat="1" applyFont="1" applyFill="1" applyBorder="1" applyAlignment="1">
      <alignment horizontal="left" wrapText="1"/>
    </xf>
    <xf numFmtId="0" fontId="20" fillId="0" borderId="10" xfId="0" applyFont="1" applyFill="1" applyBorder="1" applyAlignment="1">
      <alignment wrapText="1"/>
    </xf>
    <xf numFmtId="0" fontId="20" fillId="0" borderId="22" xfId="0" applyFont="1" applyFill="1" applyBorder="1" applyAlignment="1">
      <alignment wrapText="1"/>
    </xf>
    <xf numFmtId="0" fontId="0" fillId="0" borderId="22" xfId="0" applyBorder="1"/>
    <xf numFmtId="0" fontId="0" fillId="0" borderId="10" xfId="0" applyBorder="1"/>
    <xf numFmtId="167" fontId="23" fillId="0" borderId="9" xfId="17" applyNumberFormat="1" applyFont="1" applyFill="1" applyBorder="1" applyAlignment="1">
      <alignment horizontal="left" vertical="top" wrapText="1"/>
    </xf>
    <xf numFmtId="167" fontId="23" fillId="0" borderId="8" xfId="17" applyNumberFormat="1"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3" xfId="0" applyFont="1" applyFill="1" applyBorder="1" applyAlignment="1">
      <alignment horizontal="left" vertical="top" wrapText="1"/>
    </xf>
    <xf numFmtId="0" fontId="20" fillId="0" borderId="1" xfId="0" applyFont="1" applyFill="1" applyBorder="1" applyAlignment="1">
      <alignment vertical="top" wrapText="1"/>
    </xf>
    <xf numFmtId="0" fontId="19" fillId="0" borderId="1" xfId="0" applyFont="1" applyFill="1" applyBorder="1" applyAlignment="1">
      <alignment wrapText="1"/>
    </xf>
    <xf numFmtId="0" fontId="19" fillId="0" borderId="1" xfId="17" applyFont="1" applyFill="1" applyBorder="1" applyAlignment="1">
      <alignment wrapText="1"/>
    </xf>
    <xf numFmtId="0" fontId="19" fillId="0" borderId="0" xfId="0" applyFont="1" applyFill="1" applyBorder="1"/>
    <xf numFmtId="0" fontId="19" fillId="0" borderId="0" xfId="0" quotePrefix="1" applyFont="1" applyFill="1" applyBorder="1" applyAlignment="1">
      <alignment vertical="top" wrapText="1"/>
    </xf>
    <xf numFmtId="0" fontId="19" fillId="0" borderId="2" xfId="0" quotePrefix="1" applyFont="1" applyFill="1" applyBorder="1" applyAlignment="1">
      <alignment vertical="top" wrapText="1"/>
    </xf>
    <xf numFmtId="0" fontId="19" fillId="0" borderId="1" xfId="0" applyFont="1" applyFill="1" applyBorder="1"/>
    <xf numFmtId="0" fontId="19" fillId="0" borderId="3" xfId="0" applyFont="1" applyFill="1" applyBorder="1"/>
    <xf numFmtId="0" fontId="19" fillId="0" borderId="3" xfId="0" quotePrefix="1" applyFont="1" applyFill="1" applyBorder="1" applyAlignment="1">
      <alignment vertical="top" wrapText="1"/>
    </xf>
    <xf numFmtId="0" fontId="19" fillId="0" borderId="3" xfId="17" applyFont="1" applyFill="1" applyBorder="1"/>
    <xf numFmtId="0" fontId="19" fillId="0" borderId="0" xfId="17" applyFont="1" applyFill="1" applyBorder="1" applyAlignment="1">
      <alignment wrapText="1"/>
    </xf>
    <xf numFmtId="0" fontId="19" fillId="0" borderId="2" xfId="17" applyFont="1" applyFill="1" applyBorder="1" applyAlignment="1">
      <alignment wrapText="1"/>
    </xf>
    <xf numFmtId="0" fontId="19" fillId="0" borderId="3" xfId="0" applyFont="1" applyFill="1" applyBorder="1" applyAlignment="1">
      <alignment wrapText="1"/>
    </xf>
    <xf numFmtId="0" fontId="20" fillId="0" borderId="3" xfId="0" applyFont="1" applyFill="1" applyBorder="1" applyAlignment="1">
      <alignment vertical="top" wrapText="1"/>
    </xf>
    <xf numFmtId="0" fontId="20" fillId="0" borderId="1" xfId="0" applyFont="1" applyFill="1" applyBorder="1" applyAlignment="1">
      <alignment wrapText="1"/>
    </xf>
    <xf numFmtId="0" fontId="20" fillId="0" borderId="0" xfId="0" applyFont="1" applyFill="1" applyBorder="1" applyAlignment="1">
      <alignment wrapText="1"/>
    </xf>
    <xf numFmtId="0" fontId="0" fillId="0" borderId="3" xfId="0" applyBorder="1" applyAlignment="1">
      <alignment wrapText="1"/>
    </xf>
    <xf numFmtId="0" fontId="19" fillId="0" borderId="1" xfId="17" applyFont="1" applyFill="1" applyBorder="1" applyAlignment="1">
      <alignment horizontal="left" wrapText="1"/>
    </xf>
    <xf numFmtId="0" fontId="19" fillId="0" borderId="3" xfId="17" applyFont="1" applyFill="1" applyBorder="1" applyAlignment="1">
      <alignment horizontal="left"/>
    </xf>
    <xf numFmtId="0" fontId="20" fillId="0" borderId="1" xfId="0" applyFont="1" applyFill="1" applyBorder="1" applyAlignment="1">
      <alignment vertical="center" wrapText="1"/>
    </xf>
    <xf numFmtId="0" fontId="19" fillId="0" borderId="3" xfId="0" applyFont="1" applyFill="1" applyBorder="1" applyAlignment="1">
      <alignment horizontal="left"/>
    </xf>
    <xf numFmtId="0" fontId="19" fillId="0" borderId="1" xfId="17" applyFont="1" applyFill="1" applyBorder="1" applyAlignment="1">
      <alignment vertical="center" wrapText="1"/>
    </xf>
    <xf numFmtId="0" fontId="19" fillId="0" borderId="0" xfId="0" applyFont="1" applyFill="1" applyBorder="1" applyAlignment="1">
      <alignment horizontal="center" wrapText="1"/>
    </xf>
    <xf numFmtId="0" fontId="23" fillId="0" borderId="3" xfId="17" applyFont="1" applyFill="1" applyBorder="1" applyAlignment="1">
      <alignment wrapText="1"/>
    </xf>
    <xf numFmtId="0" fontId="19" fillId="0" borderId="0" xfId="0" applyFont="1" applyFill="1" applyBorder="1" applyAlignment="1">
      <alignment vertical="center" wrapText="1"/>
    </xf>
    <xf numFmtId="0" fontId="19" fillId="0" borderId="1" xfId="0" applyFont="1" applyFill="1" applyBorder="1" applyAlignment="1">
      <alignment vertical="center" wrapText="1"/>
    </xf>
    <xf numFmtId="0" fontId="19" fillId="0" borderId="0" xfId="17" applyFont="1" applyFill="1" applyBorder="1" applyAlignment="1">
      <alignment horizontal="left" wrapText="1"/>
    </xf>
    <xf numFmtId="0" fontId="44" fillId="0" borderId="0" xfId="0" applyFont="1"/>
    <xf numFmtId="0" fontId="23" fillId="0" borderId="3" xfId="17" applyFont="1" applyFill="1" applyBorder="1" applyAlignment="1">
      <alignment horizontal="center" wrapText="1"/>
    </xf>
    <xf numFmtId="0" fontId="23" fillId="0" borderId="9" xfId="17" applyFont="1" applyFill="1" applyBorder="1" applyAlignment="1">
      <alignment horizontal="center" vertical="center" wrapText="1"/>
    </xf>
    <xf numFmtId="0" fontId="23" fillId="0" borderId="18" xfId="17" applyFont="1" applyFill="1" applyBorder="1" applyAlignment="1">
      <alignment vertical="center" wrapText="1"/>
    </xf>
    <xf numFmtId="0" fontId="23" fillId="0" borderId="22" xfId="16" applyFont="1" applyFill="1" applyBorder="1" applyAlignment="1">
      <alignment horizontal="center" vertical="center" wrapText="1"/>
    </xf>
    <xf numFmtId="0" fontId="23" fillId="0" borderId="18" xfId="16" applyFont="1" applyFill="1" applyBorder="1" applyAlignment="1">
      <alignment horizontal="center" vertical="center" wrapText="1"/>
    </xf>
    <xf numFmtId="0" fontId="23" fillId="0" borderId="1" xfId="17" applyFont="1" applyFill="1" applyBorder="1" applyAlignment="1">
      <alignment horizontal="center" vertical="center" wrapText="1"/>
    </xf>
    <xf numFmtId="0" fontId="23" fillId="0" borderId="18" xfId="17" applyFont="1" applyFill="1" applyBorder="1" applyAlignment="1">
      <alignment horizontal="center" vertical="center" wrapText="1"/>
    </xf>
    <xf numFmtId="0" fontId="23" fillId="0" borderId="8" xfId="17" applyFont="1" applyFill="1" applyBorder="1" applyAlignment="1">
      <alignment horizontal="center" vertical="center" wrapText="1"/>
    </xf>
    <xf numFmtId="0" fontId="23" fillId="0" borderId="18" xfId="17" applyFont="1" applyFill="1" applyBorder="1" applyAlignment="1">
      <alignment horizontal="center" vertical="center"/>
    </xf>
    <xf numFmtId="0" fontId="23" fillId="0" borderId="8" xfId="16" applyFont="1" applyFill="1" applyBorder="1" applyAlignment="1">
      <alignment horizontal="center" vertical="center" wrapText="1"/>
    </xf>
    <xf numFmtId="0" fontId="0" fillId="0" borderId="0" xfId="0" applyAlignment="1">
      <alignment vertical="center"/>
    </xf>
    <xf numFmtId="166" fontId="23" fillId="0" borderId="12" xfId="15" applyNumberFormat="1" applyFont="1" applyFill="1" applyBorder="1" applyAlignment="1">
      <alignment horizontal="center" vertical="center"/>
    </xf>
    <xf numFmtId="0" fontId="11" fillId="0" borderId="24" xfId="17" applyFont="1" applyFill="1" applyBorder="1" applyAlignment="1">
      <alignment wrapText="1"/>
    </xf>
    <xf numFmtId="0" fontId="6" fillId="0" borderId="12" xfId="0" applyFont="1" applyFill="1" applyBorder="1" applyAlignment="1">
      <alignment wrapText="1"/>
    </xf>
    <xf numFmtId="0" fontId="11" fillId="0" borderId="39" xfId="17" applyFont="1" applyFill="1" applyBorder="1" applyAlignment="1">
      <alignment wrapText="1"/>
    </xf>
    <xf numFmtId="0" fontId="6" fillId="0" borderId="11" xfId="0" applyFont="1" applyFill="1" applyBorder="1" applyAlignment="1">
      <alignment wrapText="1"/>
    </xf>
    <xf numFmtId="0" fontId="45" fillId="0" borderId="39" xfId="17" applyFont="1" applyFill="1" applyBorder="1" applyAlignment="1">
      <alignment wrapText="1"/>
    </xf>
    <xf numFmtId="0" fontId="11" fillId="0" borderId="7" xfId="17" applyFont="1" applyFill="1" applyBorder="1" applyAlignment="1">
      <alignment wrapText="1"/>
    </xf>
    <xf numFmtId="0" fontId="11" fillId="0" borderId="42" xfId="17" applyFont="1" applyFill="1" applyBorder="1" applyAlignment="1">
      <alignment wrapText="1"/>
    </xf>
    <xf numFmtId="0" fontId="45" fillId="0" borderId="7" xfId="17" applyFont="1" applyFill="1" applyBorder="1" applyAlignment="1">
      <alignment wrapText="1"/>
    </xf>
    <xf numFmtId="0" fontId="6" fillId="0" borderId="24" xfId="0" applyFont="1" applyFill="1" applyBorder="1" applyAlignment="1">
      <alignment wrapText="1"/>
    </xf>
    <xf numFmtId="0" fontId="11" fillId="0" borderId="11" xfId="17" applyFont="1" applyFill="1" applyBorder="1" applyAlignment="1">
      <alignment wrapText="1"/>
    </xf>
    <xf numFmtId="0" fontId="11" fillId="0" borderId="11" xfId="17" applyFont="1" applyFill="1" applyBorder="1"/>
    <xf numFmtId="0" fontId="11" fillId="0" borderId="7" xfId="17" applyFont="1" applyFill="1" applyBorder="1"/>
    <xf numFmtId="0" fontId="11" fillId="0" borderId="6" xfId="17" applyFont="1" applyFill="1" applyBorder="1" applyAlignment="1">
      <alignment wrapText="1"/>
    </xf>
    <xf numFmtId="166" fontId="23" fillId="0" borderId="10" xfId="15" applyNumberFormat="1" applyFont="1" applyFill="1" applyBorder="1" applyAlignment="1">
      <alignment horizontal="center" vertical="center"/>
    </xf>
    <xf numFmtId="0" fontId="11" fillId="0" borderId="36" xfId="17" applyFont="1" applyFill="1" applyBorder="1" applyAlignment="1">
      <alignment wrapText="1"/>
    </xf>
    <xf numFmtId="0" fontId="6" fillId="0" borderId="5" xfId="0" applyFont="1" applyFill="1" applyBorder="1" applyAlignment="1">
      <alignment wrapText="1"/>
    </xf>
    <xf numFmtId="0" fontId="11" fillId="0" borderId="37" xfId="17" applyFont="1" applyFill="1" applyBorder="1" applyAlignment="1">
      <alignment wrapText="1"/>
    </xf>
    <xf numFmtId="0" fontId="45" fillId="0" borderId="37" xfId="17" applyFont="1" applyFill="1" applyBorder="1" applyAlignment="1">
      <alignment wrapText="1"/>
    </xf>
    <xf numFmtId="0" fontId="44" fillId="0" borderId="36" xfId="0" applyFont="1" applyFill="1" applyBorder="1" applyAlignment="1">
      <alignment wrapText="1"/>
    </xf>
    <xf numFmtId="0" fontId="44" fillId="0" borderId="5" xfId="0" applyFont="1" applyFill="1" applyBorder="1" applyAlignment="1">
      <alignment wrapText="1"/>
    </xf>
    <xf numFmtId="0" fontId="11" fillId="0" borderId="4" xfId="17" applyFont="1" applyFill="1" applyBorder="1" applyAlignment="1">
      <alignment wrapText="1"/>
    </xf>
    <xf numFmtId="0" fontId="45" fillId="0" borderId="4" xfId="17" applyFont="1" applyFill="1" applyBorder="1" applyAlignment="1">
      <alignment wrapText="1"/>
    </xf>
    <xf numFmtId="0" fontId="6" fillId="0" borderId="22" xfId="0" applyFont="1" applyFill="1" applyBorder="1" applyAlignment="1">
      <alignment wrapText="1"/>
    </xf>
    <xf numFmtId="0" fontId="11" fillId="0" borderId="22" xfId="17" applyFont="1" applyFill="1" applyBorder="1" applyAlignment="1">
      <alignment wrapText="1"/>
    </xf>
    <xf numFmtId="0" fontId="6" fillId="0" borderId="10" xfId="0" applyFont="1" applyFill="1" applyBorder="1" applyAlignment="1">
      <alignment wrapText="1"/>
    </xf>
    <xf numFmtId="0" fontId="11" fillId="0" borderId="8" xfId="17" applyFont="1" applyFill="1" applyBorder="1" applyAlignment="1">
      <alignment wrapText="1"/>
    </xf>
    <xf numFmtId="0" fontId="11" fillId="0" borderId="10" xfId="17" applyFont="1" applyFill="1" applyBorder="1" applyAlignment="1">
      <alignment wrapText="1"/>
    </xf>
    <xf numFmtId="0" fontId="6" fillId="0" borderId="8" xfId="0" applyFont="1" applyFill="1" applyBorder="1" applyAlignment="1">
      <alignment wrapText="1"/>
    </xf>
    <xf numFmtId="0" fontId="11" fillId="0" borderId="9" xfId="17" applyFont="1" applyFill="1" applyBorder="1" applyAlignment="1">
      <alignment wrapText="1"/>
    </xf>
    <xf numFmtId="0" fontId="45" fillId="0" borderId="9" xfId="17" applyFont="1" applyFill="1" applyBorder="1" applyAlignment="1">
      <alignment wrapText="1"/>
    </xf>
    <xf numFmtId="0" fontId="44" fillId="0" borderId="22" xfId="0" applyFont="1" applyFill="1" applyBorder="1" applyAlignment="1">
      <alignment wrapText="1"/>
    </xf>
    <xf numFmtId="0" fontId="44" fillId="0" borderId="10" xfId="0" applyFont="1" applyFill="1" applyBorder="1" applyAlignment="1">
      <alignment wrapText="1"/>
    </xf>
    <xf numFmtId="0" fontId="45" fillId="0" borderId="8" xfId="17" applyFont="1" applyFill="1" applyBorder="1" applyAlignment="1">
      <alignment wrapText="1"/>
    </xf>
    <xf numFmtId="166" fontId="23" fillId="0" borderId="11" xfId="15" applyNumberFormat="1" applyFont="1" applyFill="1" applyBorder="1" applyAlignment="1">
      <alignment horizontal="center" vertical="center"/>
    </xf>
    <xf numFmtId="0" fontId="6" fillId="0" borderId="42" xfId="0" applyFont="1" applyFill="1" applyBorder="1" applyAlignment="1">
      <alignment wrapText="1"/>
    </xf>
    <xf numFmtId="166" fontId="23" fillId="0" borderId="43" xfId="15" applyNumberFormat="1" applyFont="1" applyFill="1" applyBorder="1" applyAlignment="1">
      <alignment horizontal="center" vertical="center"/>
    </xf>
    <xf numFmtId="166" fontId="23" fillId="0" borderId="2" xfId="15" applyNumberFormat="1" applyFont="1" applyFill="1" applyBorder="1" applyAlignment="1">
      <alignment horizontal="center" vertical="center"/>
    </xf>
    <xf numFmtId="0" fontId="11" fillId="0" borderId="23" xfId="17" applyFont="1" applyFill="1" applyBorder="1" applyAlignment="1">
      <alignment wrapText="1"/>
    </xf>
    <xf numFmtId="0" fontId="45" fillId="0" borderId="23" xfId="17" applyFont="1" applyFill="1" applyBorder="1" applyAlignment="1">
      <alignment wrapText="1"/>
    </xf>
    <xf numFmtId="0" fontId="44" fillId="0" borderId="24" xfId="0" applyFont="1" applyFill="1" applyBorder="1" applyAlignment="1">
      <alignment wrapText="1"/>
    </xf>
    <xf numFmtId="0" fontId="44" fillId="0" borderId="12" xfId="0" applyFont="1" applyFill="1" applyBorder="1" applyAlignment="1">
      <alignment wrapText="1"/>
    </xf>
    <xf numFmtId="0" fontId="45" fillId="0" borderId="6" xfId="17" applyFont="1" applyFill="1" applyBorder="1" applyAlignment="1">
      <alignment wrapText="1"/>
    </xf>
    <xf numFmtId="0" fontId="6" fillId="0" borderId="0" xfId="0" applyFont="1" applyFill="1" applyBorder="1" applyAlignment="1">
      <alignment wrapText="1"/>
    </xf>
    <xf numFmtId="0" fontId="11" fillId="0" borderId="0" xfId="17" applyFont="1" applyFill="1" applyBorder="1" applyAlignment="1">
      <alignment wrapText="1"/>
    </xf>
    <xf numFmtId="0" fontId="6" fillId="0" borderId="2" xfId="0" applyFont="1" applyFill="1" applyBorder="1" applyAlignment="1">
      <alignment wrapText="1"/>
    </xf>
    <xf numFmtId="0" fontId="11" fillId="0" borderId="3" xfId="17" applyFont="1" applyFill="1" applyBorder="1" applyAlignment="1">
      <alignment wrapText="1"/>
    </xf>
    <xf numFmtId="0" fontId="11" fillId="0" borderId="2" xfId="17" applyFont="1" applyFill="1" applyBorder="1" applyAlignment="1">
      <alignment wrapText="1"/>
    </xf>
    <xf numFmtId="0" fontId="6" fillId="0" borderId="3" xfId="0" applyFont="1" applyFill="1" applyBorder="1" applyAlignment="1">
      <alignment wrapText="1"/>
    </xf>
    <xf numFmtId="0" fontId="11" fillId="0" borderId="5" xfId="17" applyFont="1" applyFill="1" applyBorder="1" applyAlignment="1">
      <alignment wrapText="1"/>
    </xf>
    <xf numFmtId="0" fontId="45" fillId="0" borderId="36" xfId="17" applyFont="1" applyFill="1" applyBorder="1" applyAlignment="1">
      <alignment wrapText="1"/>
    </xf>
    <xf numFmtId="0" fontId="45" fillId="0" borderId="5" xfId="17" applyFont="1" applyFill="1" applyBorder="1" applyAlignment="1">
      <alignment wrapText="1"/>
    </xf>
    <xf numFmtId="166" fontId="23" fillId="0" borderId="5" xfId="15" applyNumberFormat="1" applyFont="1" applyFill="1" applyBorder="1" applyAlignment="1">
      <alignment horizontal="center" vertical="center"/>
    </xf>
    <xf numFmtId="0" fontId="6" fillId="0" borderId="36" xfId="0" applyFont="1" applyFill="1" applyBorder="1" applyAlignment="1">
      <alignment wrapText="1"/>
    </xf>
    <xf numFmtId="0" fontId="6" fillId="0" borderId="4" xfId="0" applyFont="1" applyFill="1" applyBorder="1" applyAlignment="1">
      <alignment wrapText="1"/>
    </xf>
    <xf numFmtId="167" fontId="23" fillId="0" borderId="9" xfId="17" applyNumberFormat="1" applyFont="1" applyFill="1" applyBorder="1" applyAlignment="1"/>
    <xf numFmtId="0" fontId="19" fillId="0" borderId="3" xfId="17" applyFont="1" applyFill="1" applyBorder="1" applyAlignment="1">
      <alignment horizontal="left" wrapText="1"/>
    </xf>
    <xf numFmtId="0" fontId="7" fillId="0" borderId="0" xfId="17" applyFont="1" applyFill="1" applyAlignment="1">
      <alignment horizontal="left" vertical="center"/>
    </xf>
    <xf numFmtId="0" fontId="43" fillId="0" borderId="0" xfId="17" applyFont="1" applyFill="1"/>
    <xf numFmtId="0" fontId="8" fillId="0" borderId="0" xfId="17" applyFont="1" applyFill="1"/>
    <xf numFmtId="0" fontId="6" fillId="0" borderId="0" xfId="0" applyFont="1" applyFill="1" applyAlignment="1">
      <alignment wrapText="1"/>
    </xf>
    <xf numFmtId="0" fontId="12" fillId="0" borderId="0" xfId="17" applyFont="1" applyFill="1" applyBorder="1" applyAlignment="1">
      <alignment vertical="center"/>
    </xf>
    <xf numFmtId="0" fontId="19" fillId="0" borderId="0" xfId="17" applyFont="1" applyFill="1" applyAlignment="1">
      <alignment wrapText="1"/>
    </xf>
    <xf numFmtId="0" fontId="46" fillId="0" borderId="0" xfId="17" applyFont="1" applyFill="1" applyAlignment="1">
      <alignment wrapText="1"/>
    </xf>
    <xf numFmtId="0" fontId="46" fillId="0" borderId="0" xfId="17" applyFont="1" applyFill="1"/>
    <xf numFmtId="0" fontId="8" fillId="0" borderId="0" xfId="0" applyFont="1" applyFill="1" applyAlignment="1">
      <alignment wrapText="1"/>
    </xf>
    <xf numFmtId="0" fontId="19" fillId="0" borderId="0" xfId="0" applyFont="1" applyFill="1" applyAlignment="1">
      <alignment wrapText="1"/>
    </xf>
    <xf numFmtId="0" fontId="7" fillId="0" borderId="0" xfId="17" applyFont="1" applyFill="1"/>
    <xf numFmtId="0" fontId="12" fillId="0" borderId="0" xfId="17" applyFont="1" applyFill="1"/>
    <xf numFmtId="0" fontId="23" fillId="0" borderId="10" xfId="17" applyFont="1" applyFill="1" applyBorder="1" applyAlignment="1">
      <alignment wrapText="1"/>
    </xf>
    <xf numFmtId="0" fontId="23" fillId="0" borderId="22" xfId="17" applyFont="1" applyFill="1" applyBorder="1" applyAlignment="1">
      <alignment wrapText="1"/>
    </xf>
    <xf numFmtId="0" fontId="19" fillId="0" borderId="22" xfId="17" applyFont="1" applyFill="1" applyBorder="1"/>
    <xf numFmtId="0" fontId="19" fillId="0" borderId="10" xfId="17" applyFont="1" applyFill="1" applyBorder="1"/>
    <xf numFmtId="0" fontId="19" fillId="0" borderId="0" xfId="0" applyFont="1" applyFill="1" applyBorder="1" applyAlignment="1">
      <alignment vertical="top" wrapText="1"/>
    </xf>
    <xf numFmtId="0" fontId="19" fillId="0" borderId="2" xfId="0" applyFont="1" applyFill="1" applyBorder="1" applyAlignment="1">
      <alignment wrapText="1"/>
    </xf>
    <xf numFmtId="0" fontId="19" fillId="0" borderId="0" xfId="0" applyFont="1" applyFill="1" applyBorder="1" applyAlignment="1">
      <alignment wrapText="1"/>
    </xf>
    <xf numFmtId="0" fontId="23" fillId="0" borderId="2" xfId="17" applyFont="1" applyFill="1" applyBorder="1" applyAlignment="1">
      <alignment horizontal="center" wrapText="1"/>
    </xf>
    <xf numFmtId="0" fontId="19" fillId="0" borderId="0" xfId="17" applyFont="1" applyFill="1" applyBorder="1" applyAlignment="1">
      <alignment horizontal="center" wrapText="1"/>
    </xf>
    <xf numFmtId="0" fontId="19" fillId="0" borderId="3" xfId="0" applyFont="1" applyFill="1" applyBorder="1" applyAlignment="1">
      <alignment vertical="center" wrapText="1"/>
    </xf>
    <xf numFmtId="0" fontId="19" fillId="0" borderId="1" xfId="17" quotePrefix="1" applyFont="1" applyFill="1" applyBorder="1" applyAlignment="1">
      <alignment horizontal="right" wrapText="1"/>
    </xf>
    <xf numFmtId="0" fontId="19" fillId="0" borderId="1" xfId="17" applyFont="1" applyFill="1" applyBorder="1" applyAlignment="1">
      <alignment horizontal="left"/>
    </xf>
    <xf numFmtId="0" fontId="23" fillId="0" borderId="3" xfId="17" applyFont="1" applyFill="1" applyBorder="1" applyAlignment="1">
      <alignment vertical="center" wrapText="1"/>
    </xf>
    <xf numFmtId="0" fontId="19" fillId="0" borderId="3" xfId="0" applyFont="1" applyFill="1" applyBorder="1" applyAlignment="1">
      <alignment horizontal="right"/>
    </xf>
    <xf numFmtId="0" fontId="19" fillId="0" borderId="3" xfId="17" applyFont="1" applyFill="1" applyBorder="1" applyAlignment="1">
      <alignment vertical="center" wrapText="1"/>
    </xf>
    <xf numFmtId="0" fontId="19" fillId="0" borderId="3" xfId="17" applyFont="1" applyFill="1" applyBorder="1" applyAlignment="1">
      <alignment horizontal="center"/>
    </xf>
    <xf numFmtId="0" fontId="19" fillId="0" borderId="1" xfId="17" applyFont="1" applyFill="1" applyBorder="1" applyAlignment="1">
      <alignment horizontal="right" wrapText="1"/>
    </xf>
    <xf numFmtId="0" fontId="23" fillId="0" borderId="0" xfId="17" applyFont="1" applyFill="1" applyBorder="1" applyAlignment="1">
      <alignment wrapText="1"/>
    </xf>
    <xf numFmtId="0" fontId="19" fillId="0" borderId="6" xfId="17" applyFont="1" applyFill="1" applyBorder="1"/>
    <xf numFmtId="0" fontId="19" fillId="0" borderId="6" xfId="17" applyFont="1" applyFill="1" applyBorder="1" applyAlignment="1">
      <alignment wrapText="1"/>
    </xf>
    <xf numFmtId="0" fontId="23" fillId="0" borderId="10" xfId="17" applyFont="1" applyFill="1" applyBorder="1" applyAlignment="1">
      <alignment horizontal="center"/>
    </xf>
    <xf numFmtId="0" fontId="23" fillId="0" borderId="9" xfId="17" applyFont="1" applyFill="1" applyBorder="1" applyAlignment="1">
      <alignment horizontal="center"/>
    </xf>
    <xf numFmtId="0" fontId="23" fillId="0" borderId="8" xfId="17" applyFont="1" applyFill="1" applyBorder="1" applyAlignment="1">
      <alignment horizontal="center"/>
    </xf>
    <xf numFmtId="0" fontId="23" fillId="0" borderId="22" xfId="17" applyFont="1" applyFill="1" applyBorder="1" applyAlignment="1">
      <alignment horizontal="center"/>
    </xf>
    <xf numFmtId="0" fontId="23" fillId="0" borderId="44" xfId="17" applyFont="1" applyFill="1" applyBorder="1" applyAlignment="1">
      <alignment horizontal="center"/>
    </xf>
    <xf numFmtId="166" fontId="23" fillId="0" borderId="12" xfId="15" applyNumberFormat="1" applyFont="1" applyBorder="1" applyAlignment="1">
      <alignment horizontal="center" vertical="center"/>
    </xf>
    <xf numFmtId="0" fontId="19" fillId="0" borderId="42" xfId="17" applyFont="1" applyFill="1" applyBorder="1"/>
    <xf numFmtId="0" fontId="19" fillId="0" borderId="39" xfId="17" applyFont="1" applyFill="1" applyBorder="1"/>
    <xf numFmtId="0" fontId="19" fillId="0" borderId="7" xfId="17" applyFont="1" applyFill="1" applyBorder="1"/>
    <xf numFmtId="0" fontId="19" fillId="0" borderId="11" xfId="17" applyFont="1" applyFill="1" applyBorder="1"/>
    <xf numFmtId="0" fontId="46" fillId="0" borderId="7" xfId="17" applyFont="1" applyFill="1" applyBorder="1"/>
    <xf numFmtId="0" fontId="46" fillId="0" borderId="42" xfId="17" applyFont="1" applyFill="1" applyBorder="1"/>
    <xf numFmtId="0" fontId="46" fillId="0" borderId="11" xfId="17" applyFont="1" applyFill="1" applyBorder="1"/>
    <xf numFmtId="0" fontId="19" fillId="0" borderId="7" xfId="17" applyFont="1" applyFill="1" applyBorder="1" applyAlignment="1"/>
    <xf numFmtId="0" fontId="19" fillId="0" borderId="12" xfId="17" applyFont="1" applyFill="1" applyBorder="1" applyAlignment="1"/>
    <xf numFmtId="0" fontId="19" fillId="0" borderId="6" xfId="17" applyFont="1" applyFill="1" applyBorder="1" applyAlignment="1"/>
    <xf numFmtId="0" fontId="19" fillId="0" borderId="4" xfId="17" applyFont="1" applyFill="1" applyBorder="1"/>
    <xf numFmtId="166" fontId="23" fillId="0" borderId="2" xfId="15" applyNumberFormat="1" applyFont="1" applyBorder="1" applyAlignment="1">
      <alignment horizontal="center" vertical="center"/>
    </xf>
    <xf numFmtId="0" fontId="46" fillId="0" borderId="3" xfId="17" applyFont="1" applyFill="1" applyBorder="1"/>
    <xf numFmtId="0" fontId="46" fillId="0" borderId="0" xfId="17" applyFont="1" applyFill="1" applyBorder="1"/>
    <xf numFmtId="0" fontId="46" fillId="0" borderId="2" xfId="17" applyFont="1" applyFill="1" applyBorder="1"/>
    <xf numFmtId="166" fontId="23" fillId="0" borderId="43" xfId="15" applyNumberFormat="1" applyFont="1" applyBorder="1" applyAlignment="1">
      <alignment horizontal="center" vertical="center"/>
    </xf>
    <xf numFmtId="0" fontId="19" fillId="0" borderId="1" xfId="17" applyFont="1" applyFill="1" applyBorder="1" applyAlignment="1"/>
    <xf numFmtId="166" fontId="23" fillId="0" borderId="10" xfId="15" applyNumberFormat="1" applyFont="1" applyBorder="1" applyAlignment="1">
      <alignment horizontal="center" vertical="center"/>
    </xf>
    <xf numFmtId="0" fontId="19" fillId="0" borderId="9" xfId="17" applyFont="1" applyFill="1" applyBorder="1"/>
    <xf numFmtId="0" fontId="19" fillId="0" borderId="8" xfId="17" applyFont="1" applyFill="1" applyBorder="1"/>
    <xf numFmtId="0" fontId="46" fillId="0" borderId="8" xfId="17" applyFont="1" applyFill="1" applyBorder="1"/>
    <xf numFmtId="0" fontId="46" fillId="0" borderId="22" xfId="17" applyFont="1" applyFill="1" applyBorder="1"/>
    <xf numFmtId="0" fontId="46" fillId="0" borderId="10" xfId="17" applyFont="1" applyFill="1" applyBorder="1"/>
    <xf numFmtId="0" fontId="19" fillId="0" borderId="8" xfId="17" applyFont="1" applyFill="1" applyBorder="1" applyAlignment="1"/>
    <xf numFmtId="166" fontId="23" fillId="0" borderId="5" xfId="15" applyNumberFormat="1" applyFont="1" applyBorder="1" applyAlignment="1">
      <alignment horizontal="center" vertical="center"/>
    </xf>
    <xf numFmtId="0" fontId="46" fillId="0" borderId="4" xfId="17" applyFont="1" applyFill="1" applyBorder="1"/>
    <xf numFmtId="0" fontId="46" fillId="0" borderId="36" xfId="17" applyFont="1" applyFill="1" applyBorder="1"/>
    <xf numFmtId="0" fontId="46" fillId="0" borderId="5" xfId="17" applyFont="1" applyFill="1" applyBorder="1"/>
    <xf numFmtId="0" fontId="19" fillId="0" borderId="4" xfId="17" applyFont="1" applyFill="1" applyBorder="1" applyAlignment="1"/>
    <xf numFmtId="166" fontId="23" fillId="0" borderId="45" xfId="15" applyNumberFormat="1" applyFont="1" applyBorder="1" applyAlignment="1">
      <alignment horizontal="center" vertical="center"/>
    </xf>
    <xf numFmtId="0" fontId="19" fillId="0" borderId="46" xfId="17" applyFont="1" applyFill="1" applyBorder="1"/>
    <xf numFmtId="0" fontId="19" fillId="0" borderId="44" xfId="17" applyFont="1" applyFill="1" applyBorder="1"/>
    <xf numFmtId="0" fontId="19" fillId="0" borderId="18" xfId="17" applyFont="1" applyFill="1" applyBorder="1"/>
    <xf numFmtId="0" fontId="19" fillId="0" borderId="45" xfId="17" applyFont="1" applyFill="1" applyBorder="1"/>
    <xf numFmtId="0" fontId="46" fillId="0" borderId="18" xfId="17" applyFont="1" applyFill="1" applyBorder="1"/>
    <xf numFmtId="0" fontId="46" fillId="0" borderId="46" xfId="17" applyFont="1" applyFill="1" applyBorder="1"/>
    <xf numFmtId="0" fontId="46" fillId="0" borderId="45" xfId="17" applyFont="1" applyFill="1" applyBorder="1"/>
    <xf numFmtId="166" fontId="23" fillId="0" borderId="47" xfId="15" applyNumberFormat="1" applyFont="1" applyBorder="1" applyAlignment="1">
      <alignment horizontal="center" vertical="center"/>
    </xf>
    <xf numFmtId="0" fontId="19" fillId="0" borderId="45" xfId="17" applyFont="1" applyFill="1" applyBorder="1" applyAlignment="1"/>
    <xf numFmtId="0" fontId="19" fillId="0" borderId="18" xfId="17" applyFont="1" applyFill="1" applyBorder="1" applyAlignment="1"/>
    <xf numFmtId="166" fontId="23" fillId="0" borderId="14" xfId="15" applyNumberFormat="1" applyFont="1" applyFill="1" applyBorder="1" applyAlignment="1">
      <alignment horizontal="center" vertical="center"/>
    </xf>
    <xf numFmtId="166" fontId="19" fillId="0" borderId="5" xfId="15" applyNumberFormat="1" applyFont="1" applyFill="1" applyBorder="1" applyAlignment="1">
      <alignment horizontal="center" vertical="center"/>
    </xf>
    <xf numFmtId="166" fontId="23" fillId="0" borderId="45" xfId="15" applyNumberFormat="1" applyFont="1" applyFill="1" applyBorder="1" applyAlignment="1">
      <alignment horizontal="center" vertical="center"/>
    </xf>
    <xf numFmtId="166" fontId="23" fillId="0" borderId="47" xfId="15" applyNumberFormat="1" applyFont="1" applyFill="1" applyBorder="1" applyAlignment="1">
      <alignment horizontal="center" vertical="center"/>
    </xf>
    <xf numFmtId="0" fontId="42" fillId="0" borderId="0" xfId="17" applyFont="1" applyFill="1"/>
    <xf numFmtId="1" fontId="7" fillId="0" borderId="0" xfId="3" applyNumberFormat="1" applyFont="1" applyFill="1" applyBorder="1" applyAlignment="1">
      <alignment horizontal="left" vertical="center"/>
    </xf>
    <xf numFmtId="0" fontId="15" fillId="0" borderId="0" xfId="17" applyFont="1" applyFill="1" applyBorder="1" applyAlignment="1">
      <alignment vertical="center"/>
    </xf>
    <xf numFmtId="0" fontId="11" fillId="0" borderId="0" xfId="17" applyFont="1" applyFill="1" applyBorder="1" applyAlignment="1">
      <alignment vertical="center"/>
    </xf>
    <xf numFmtId="1" fontId="13" fillId="0" borderId="0" xfId="3" applyNumberFormat="1" applyFont="1" applyFill="1" applyBorder="1" applyAlignment="1">
      <alignment horizontal="center" vertical="center"/>
    </xf>
    <xf numFmtId="1" fontId="9" fillId="0" borderId="0" xfId="3" applyNumberFormat="1" applyFont="1" applyFill="1" applyBorder="1" applyAlignment="1">
      <alignment horizontal="center" vertical="center"/>
    </xf>
    <xf numFmtId="0" fontId="2" fillId="0" borderId="0" xfId="17" applyFont="1" applyFill="1" applyBorder="1" applyAlignment="1">
      <alignment vertical="center"/>
    </xf>
    <xf numFmtId="0" fontId="2" fillId="0" borderId="0" xfId="17" applyFont="1" applyFill="1" applyAlignment="1">
      <alignment vertical="center"/>
    </xf>
    <xf numFmtId="1" fontId="12" fillId="0" borderId="0" xfId="3" applyNumberFormat="1" applyFont="1" applyFill="1" applyBorder="1" applyAlignment="1">
      <alignment horizontal="left" vertical="center"/>
    </xf>
    <xf numFmtId="167" fontId="19" fillId="0" borderId="22" xfId="17" applyNumberFormat="1" applyFont="1" applyFill="1" applyBorder="1" applyAlignment="1">
      <alignment horizontal="left"/>
    </xf>
    <xf numFmtId="167" fontId="19" fillId="0" borderId="10" xfId="17" applyNumberFormat="1" applyFont="1" applyFill="1" applyBorder="1" applyAlignment="1">
      <alignment horizontal="left"/>
    </xf>
    <xf numFmtId="167" fontId="19" fillId="0" borderId="9" xfId="17" applyNumberFormat="1" applyFont="1" applyFill="1" applyBorder="1" applyAlignment="1">
      <alignment horizontal="left"/>
    </xf>
    <xf numFmtId="167" fontId="19" fillId="0" borderId="8" xfId="17" applyNumberFormat="1" applyFont="1" applyFill="1" applyBorder="1" applyAlignment="1">
      <alignment horizontal="left"/>
    </xf>
    <xf numFmtId="1" fontId="19" fillId="0" borderId="3" xfId="3" applyNumberFormat="1" applyFont="1" applyFill="1" applyBorder="1" applyAlignment="1">
      <alignment horizontal="left" vertical="top" wrapText="1"/>
    </xf>
    <xf numFmtId="1" fontId="19" fillId="0" borderId="0" xfId="3" applyNumberFormat="1" applyFont="1" applyFill="1" applyBorder="1" applyAlignment="1">
      <alignment horizontal="left" vertical="top" wrapText="1"/>
    </xf>
    <xf numFmtId="0" fontId="20" fillId="0" borderId="2" xfId="10" applyFont="1" applyBorder="1" applyAlignment="1">
      <alignment wrapText="1"/>
    </xf>
    <xf numFmtId="1" fontId="19" fillId="0" borderId="1" xfId="3" applyNumberFormat="1" applyFont="1" applyFill="1" applyBorder="1" applyAlignment="1">
      <alignment horizontal="center"/>
    </xf>
    <xf numFmtId="0" fontId="19" fillId="0" borderId="1" xfId="10" applyFont="1" applyFill="1" applyBorder="1" applyAlignment="1">
      <alignment vertical="top"/>
    </xf>
    <xf numFmtId="0" fontId="19" fillId="0" borderId="0" xfId="10" applyFont="1" applyFill="1" applyBorder="1" applyAlignment="1">
      <alignment vertical="top"/>
    </xf>
    <xf numFmtId="0" fontId="23" fillId="0" borderId="1" xfId="17" applyFont="1" applyFill="1" applyBorder="1" applyAlignment="1">
      <alignment horizontal="left" vertical="top"/>
    </xf>
    <xf numFmtId="0" fontId="23" fillId="0" borderId="0" xfId="17" applyFont="1" applyFill="1" applyBorder="1" applyAlignment="1">
      <alignment horizontal="left" vertical="top"/>
    </xf>
    <xf numFmtId="0" fontId="20" fillId="0" borderId="0" xfId="17" applyFont="1" applyFill="1" applyBorder="1" applyAlignment="1"/>
    <xf numFmtId="0" fontId="27" fillId="0" borderId="1" xfId="17" applyFont="1" applyFill="1" applyBorder="1" applyAlignment="1"/>
    <xf numFmtId="0" fontId="20" fillId="0" borderId="48" xfId="0" applyFont="1" applyBorder="1" applyAlignment="1">
      <alignment vertical="top" wrapText="1"/>
    </xf>
    <xf numFmtId="0" fontId="27" fillId="0" borderId="0" xfId="17" applyFont="1" applyFill="1" applyBorder="1" applyAlignment="1"/>
    <xf numFmtId="0" fontId="20" fillId="0" borderId="3" xfId="0" applyFont="1" applyBorder="1" applyAlignment="1">
      <alignment wrapText="1"/>
    </xf>
    <xf numFmtId="0" fontId="19" fillId="0" borderId="3" xfId="10" applyFont="1" applyBorder="1" applyAlignment="1">
      <alignment wrapText="1"/>
    </xf>
    <xf numFmtId="0" fontId="23" fillId="0" borderId="23" xfId="17" applyFont="1" applyFill="1" applyBorder="1" applyAlignment="1">
      <alignment wrapText="1"/>
    </xf>
    <xf numFmtId="0" fontId="47" fillId="0" borderId="12" xfId="10" applyFont="1" applyBorder="1" applyAlignment="1">
      <alignment wrapText="1"/>
    </xf>
    <xf numFmtId="0" fontId="23" fillId="0" borderId="49" xfId="17" applyFont="1" applyFill="1" applyBorder="1" applyAlignment="1">
      <alignment horizontal="center"/>
    </xf>
    <xf numFmtId="1" fontId="23" fillId="0" borderId="44" xfId="3" applyNumberFormat="1" applyFont="1" applyFill="1" applyBorder="1" applyAlignment="1">
      <alignment horizontal="center"/>
    </xf>
    <xf numFmtId="1" fontId="23" fillId="0" borderId="46" xfId="3" applyNumberFormat="1" applyFont="1" applyFill="1" applyBorder="1" applyAlignment="1">
      <alignment horizontal="center"/>
    </xf>
    <xf numFmtId="166" fontId="12" fillId="0" borderId="14" xfId="15" applyNumberFormat="1" applyFont="1" applyBorder="1" applyAlignment="1">
      <alignment horizontal="center" vertical="center"/>
    </xf>
    <xf numFmtId="0" fontId="2" fillId="4" borderId="12" xfId="17" applyFont="1" applyFill="1" applyBorder="1" applyAlignment="1"/>
    <xf numFmtId="0" fontId="2" fillId="4" borderId="23" xfId="17" applyFont="1" applyFill="1" applyBorder="1" applyAlignment="1"/>
    <xf numFmtId="0" fontId="2" fillId="4" borderId="24" xfId="17" applyFont="1" applyFill="1" applyBorder="1" applyAlignment="1"/>
    <xf numFmtId="0" fontId="2" fillId="0" borderId="6" xfId="17" applyFont="1" applyFill="1" applyBorder="1" applyAlignment="1"/>
    <xf numFmtId="0" fontId="15" fillId="2" borderId="12" xfId="17" applyFont="1" applyFill="1" applyBorder="1" applyAlignment="1"/>
    <xf numFmtId="0" fontId="15" fillId="2" borderId="23" xfId="17" applyFont="1" applyFill="1" applyBorder="1" applyAlignment="1"/>
    <xf numFmtId="0" fontId="2" fillId="0" borderId="24" xfId="17" applyFont="1" applyFill="1" applyBorder="1" applyAlignment="1"/>
    <xf numFmtId="0" fontId="2" fillId="0" borderId="12" xfId="17" applyFont="1" applyFill="1" applyBorder="1" applyAlignment="1"/>
    <xf numFmtId="0" fontId="2" fillId="0" borderId="23" xfId="17" applyFont="1" applyFill="1" applyBorder="1" applyAlignment="1"/>
    <xf numFmtId="166" fontId="12" fillId="0" borderId="43" xfId="15" applyNumberFormat="1" applyFont="1" applyBorder="1" applyAlignment="1">
      <alignment horizontal="center" vertical="center"/>
    </xf>
    <xf numFmtId="0" fontId="2" fillId="4" borderId="5" xfId="17" applyFont="1" applyFill="1" applyBorder="1" applyAlignment="1"/>
    <xf numFmtId="0" fontId="2" fillId="4" borderId="37" xfId="17" applyFont="1" applyFill="1" applyBorder="1" applyAlignment="1"/>
    <xf numFmtId="0" fontId="2" fillId="4" borderId="36" xfId="17" applyFont="1" applyFill="1" applyBorder="1" applyAlignment="1"/>
    <xf numFmtId="0" fontId="2" fillId="0" borderId="4" xfId="17" applyFont="1" applyFill="1" applyBorder="1" applyAlignment="1"/>
    <xf numFmtId="0" fontId="15" fillId="2" borderId="5" xfId="17" applyFont="1" applyFill="1" applyBorder="1" applyAlignment="1"/>
    <xf numFmtId="0" fontId="15" fillId="2" borderId="37" xfId="17" applyFont="1" applyFill="1" applyBorder="1" applyAlignment="1"/>
    <xf numFmtId="0" fontId="2" fillId="0" borderId="36" xfId="17" applyFont="1" applyFill="1" applyBorder="1" applyAlignment="1"/>
    <xf numFmtId="0" fontId="2" fillId="0" borderId="5" xfId="17" applyFont="1" applyFill="1" applyBorder="1" applyAlignment="1"/>
    <xf numFmtId="0" fontId="2" fillId="0" borderId="37" xfId="17" applyFont="1" applyFill="1" applyBorder="1" applyAlignment="1"/>
    <xf numFmtId="166" fontId="12" fillId="0" borderId="16" xfId="15" applyNumberFormat="1" applyFont="1" applyBorder="1" applyAlignment="1">
      <alignment horizontal="center" vertical="center"/>
    </xf>
    <xf numFmtId="166" fontId="12" fillId="0" borderId="15" xfId="15" applyNumberFormat="1" applyFont="1" applyFill="1" applyBorder="1" applyAlignment="1">
      <alignment horizontal="center" vertical="center"/>
    </xf>
    <xf numFmtId="166" fontId="12" fillId="0" borderId="16" xfId="15" applyNumberFormat="1" applyFont="1" applyFill="1" applyBorder="1" applyAlignment="1">
      <alignment horizontal="center" vertical="center"/>
    </xf>
    <xf numFmtId="1" fontId="9" fillId="0" borderId="0" xfId="3" applyNumberFormat="1" applyFont="1" applyFill="1" applyBorder="1" applyAlignment="1">
      <alignment horizontal="center"/>
    </xf>
    <xf numFmtId="0" fontId="2" fillId="0" borderId="0" xfId="17" applyFont="1" applyFill="1" applyBorder="1"/>
    <xf numFmtId="0" fontId="11" fillId="0" borderId="0" xfId="17" applyFont="1" applyFill="1" applyBorder="1"/>
    <xf numFmtId="0" fontId="2" fillId="0" borderId="0" xfId="17" applyFont="1" applyFill="1" applyBorder="1" applyAlignment="1"/>
    <xf numFmtId="167" fontId="19" fillId="0" borderId="8" xfId="17" applyNumberFormat="1" applyFont="1" applyFill="1" applyBorder="1" applyAlignment="1">
      <alignment horizontal="left" wrapText="1"/>
    </xf>
    <xf numFmtId="0" fontId="20" fillId="0" borderId="10" xfId="10" applyFont="1" applyBorder="1" applyAlignment="1"/>
    <xf numFmtId="0" fontId="19" fillId="0" borderId="0" xfId="10" applyFont="1" applyBorder="1" applyAlignment="1">
      <alignment horizontal="left" vertical="top"/>
    </xf>
    <xf numFmtId="0" fontId="19" fillId="0" borderId="2" xfId="10" applyFont="1" applyBorder="1" applyAlignment="1">
      <alignment horizontal="left" vertical="top"/>
    </xf>
    <xf numFmtId="0" fontId="19" fillId="0" borderId="0" xfId="10" applyFont="1" applyFill="1" applyBorder="1" applyAlignment="1">
      <alignment horizontal="center" vertical="top"/>
    </xf>
    <xf numFmtId="0" fontId="20" fillId="0" borderId="2" xfId="17" applyFont="1" applyFill="1" applyBorder="1" applyAlignment="1"/>
    <xf numFmtId="1" fontId="19" fillId="0" borderId="1" xfId="3" applyNumberFormat="1" applyFont="1" applyFill="1" applyBorder="1" applyAlignment="1">
      <alignment vertical="top" wrapText="1"/>
    </xf>
    <xf numFmtId="1" fontId="19" fillId="0" borderId="2" xfId="3" applyNumberFormat="1" applyFont="1" applyFill="1" applyBorder="1" applyAlignment="1">
      <alignment vertical="top" wrapText="1"/>
    </xf>
    <xf numFmtId="0" fontId="19" fillId="0" borderId="0" xfId="17" applyFont="1" applyFill="1" applyBorder="1" applyAlignment="1">
      <alignment horizontal="center"/>
    </xf>
    <xf numFmtId="0" fontId="19" fillId="0" borderId="2" xfId="10" applyFont="1" applyFill="1" applyBorder="1"/>
    <xf numFmtId="1" fontId="19" fillId="0" borderId="3" xfId="3" applyNumberFormat="1" applyFont="1" applyFill="1" applyBorder="1" applyAlignment="1">
      <alignment vertical="top" wrapText="1"/>
    </xf>
    <xf numFmtId="0" fontId="20" fillId="0" borderId="3" xfId="10" applyFont="1" applyBorder="1" applyAlignment="1">
      <alignment horizontal="left" vertical="top"/>
    </xf>
    <xf numFmtId="0" fontId="19" fillId="0" borderId="3" xfId="10" applyFont="1" applyBorder="1" applyAlignment="1"/>
    <xf numFmtId="1" fontId="19" fillId="0" borderId="3" xfId="3" applyNumberFormat="1" applyFont="1" applyFill="1" applyBorder="1" applyAlignment="1">
      <alignment wrapText="1"/>
    </xf>
    <xf numFmtId="1" fontId="19" fillId="0" borderId="3" xfId="3" applyNumberFormat="1" applyFont="1" applyFill="1" applyBorder="1" applyAlignment="1">
      <alignment horizontal="center"/>
    </xf>
    <xf numFmtId="1" fontId="19" fillId="0" borderId="0" xfId="3" applyNumberFormat="1" applyFont="1" applyFill="1" applyBorder="1" applyAlignment="1">
      <alignment horizontal="left"/>
    </xf>
    <xf numFmtId="167" fontId="19" fillId="0" borderId="3" xfId="17" applyNumberFormat="1" applyFont="1" applyFill="1" applyBorder="1" applyAlignment="1">
      <alignment horizontal="center"/>
    </xf>
    <xf numFmtId="0" fontId="20" fillId="0" borderId="3" xfId="10" applyFont="1" applyBorder="1" applyAlignment="1"/>
    <xf numFmtId="167" fontId="19" fillId="0" borderId="3" xfId="17" applyNumberFormat="1" applyFont="1" applyFill="1" applyBorder="1" applyAlignment="1">
      <alignment horizontal="left"/>
    </xf>
    <xf numFmtId="0" fontId="20" fillId="0" borderId="3" xfId="10" applyFont="1" applyBorder="1" applyAlignment="1">
      <alignment horizontal="center"/>
    </xf>
    <xf numFmtId="1" fontId="19" fillId="0" borderId="3" xfId="3" applyNumberFormat="1" applyFont="1" applyFill="1" applyBorder="1" applyAlignment="1">
      <alignment horizontal="left"/>
    </xf>
    <xf numFmtId="0" fontId="20" fillId="0" borderId="3" xfId="17" applyFont="1" applyFill="1" applyBorder="1" applyAlignment="1"/>
    <xf numFmtId="0" fontId="23" fillId="0" borderId="1" xfId="17" applyFont="1" applyFill="1" applyBorder="1" applyAlignment="1">
      <alignment horizontal="center"/>
    </xf>
    <xf numFmtId="0" fontId="23" fillId="0" borderId="2" xfId="17" applyFont="1" applyFill="1" applyBorder="1" applyAlignment="1">
      <alignment horizontal="center"/>
    </xf>
    <xf numFmtId="0" fontId="20" fillId="0" borderId="6" xfId="17" applyFont="1" applyFill="1" applyBorder="1" applyAlignment="1"/>
    <xf numFmtId="0" fontId="20" fillId="0" borderId="24" xfId="17" applyFont="1" applyFill="1" applyBorder="1" applyAlignment="1"/>
    <xf numFmtId="0" fontId="20" fillId="0" borderId="1" xfId="17" applyFont="1" applyFill="1" applyBorder="1" applyAlignment="1"/>
    <xf numFmtId="0" fontId="23" fillId="0" borderId="50" xfId="17" applyFont="1" applyFill="1" applyBorder="1" applyAlignment="1">
      <alignment horizontal="center"/>
    </xf>
    <xf numFmtId="1" fontId="23" fillId="0" borderId="18" xfId="3" applyNumberFormat="1" applyFont="1" applyFill="1" applyBorder="1" applyAlignment="1">
      <alignment horizontal="center"/>
    </xf>
    <xf numFmtId="0" fontId="10" fillId="0" borderId="18" xfId="10" applyFont="1" applyBorder="1" applyAlignment="1">
      <alignment horizontal="center"/>
    </xf>
    <xf numFmtId="0" fontId="15" fillId="4" borderId="0" xfId="17" applyFont="1" applyFill="1" applyBorder="1" applyAlignment="1"/>
    <xf numFmtId="0" fontId="15" fillId="4" borderId="3" xfId="17" applyFont="1" applyFill="1" applyBorder="1" applyAlignment="1"/>
    <xf numFmtId="0" fontId="15" fillId="2" borderId="3" xfId="17" applyFont="1" applyFill="1" applyBorder="1" applyAlignment="1"/>
    <xf numFmtId="0" fontId="15" fillId="4" borderId="1" xfId="17" applyFont="1" applyFill="1" applyBorder="1" applyAlignment="1"/>
    <xf numFmtId="0" fontId="15" fillId="2" borderId="6" xfId="17" applyFont="1" applyFill="1" applyBorder="1" applyAlignment="1"/>
    <xf numFmtId="0" fontId="15" fillId="4" borderId="22" xfId="17" applyFont="1" applyFill="1" applyBorder="1" applyAlignment="1"/>
    <xf numFmtId="0" fontId="15" fillId="4" borderId="8" xfId="17" applyFont="1" applyFill="1" applyBorder="1" applyAlignment="1"/>
    <xf numFmtId="0" fontId="15" fillId="2" borderId="8" xfId="17" applyFont="1" applyFill="1" applyBorder="1" applyAlignment="1"/>
    <xf numFmtId="0" fontId="15" fillId="4" borderId="9" xfId="17" applyFont="1" applyFill="1" applyBorder="1" applyAlignment="1"/>
    <xf numFmtId="0" fontId="15" fillId="2" borderId="4" xfId="17" applyFont="1" applyFill="1" applyBorder="1" applyAlignment="1"/>
    <xf numFmtId="166" fontId="12" fillId="0" borderId="15" xfId="15" applyNumberFormat="1" applyFont="1" applyBorder="1" applyAlignment="1">
      <alignment horizontal="center" vertical="center"/>
    </xf>
    <xf numFmtId="0" fontId="15" fillId="4" borderId="36" xfId="17" applyFont="1" applyFill="1" applyBorder="1" applyAlignment="1"/>
    <xf numFmtId="0" fontId="15" fillId="4" borderId="4" xfId="17" applyFont="1" applyFill="1" applyBorder="1" applyAlignment="1"/>
    <xf numFmtId="0" fontId="15" fillId="4" borderId="37" xfId="17" applyFont="1" applyFill="1" applyBorder="1" applyAlignment="1"/>
    <xf numFmtId="166" fontId="12" fillId="0" borderId="14" xfId="15" applyNumberFormat="1" applyFont="1" applyFill="1" applyBorder="1" applyAlignment="1">
      <alignment horizontal="center" vertical="center"/>
    </xf>
    <xf numFmtId="0" fontId="11" fillId="0" borderId="1" xfId="17" applyFont="1" applyFill="1" applyBorder="1"/>
    <xf numFmtId="0" fontId="19" fillId="0" borderId="2" xfId="0" applyFont="1" applyBorder="1" applyAlignment="1">
      <alignment horizontal="left" vertical="top" wrapText="1"/>
    </xf>
    <xf numFmtId="0" fontId="19" fillId="0" borderId="1"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3" xfId="10" applyFont="1" applyBorder="1" applyAlignment="1">
      <alignment horizontal="center"/>
    </xf>
    <xf numFmtId="0" fontId="19" fillId="0" borderId="1" xfId="17" applyFont="1" applyFill="1" applyBorder="1" applyAlignment="1">
      <alignment horizontal="left" vertical="top"/>
    </xf>
    <xf numFmtId="0" fontId="11" fillId="0" borderId="3" xfId="17" applyFont="1" applyFill="1" applyBorder="1"/>
    <xf numFmtId="0" fontId="15" fillId="2" borderId="6" xfId="17" quotePrefix="1" applyFont="1" applyFill="1" applyBorder="1" applyAlignment="1">
      <alignment horizontal="center"/>
    </xf>
    <xf numFmtId="0" fontId="15" fillId="2" borderId="4" xfId="17" quotePrefix="1" applyFont="1" applyFill="1" applyBorder="1" applyAlignment="1">
      <alignment horizontal="center"/>
    </xf>
    <xf numFmtId="0" fontId="7" fillId="0" borderId="0" xfId="17" applyFont="1"/>
    <xf numFmtId="0" fontId="0" fillId="7" borderId="0" xfId="0" applyFill="1"/>
    <xf numFmtId="1" fontId="7" fillId="7" borderId="0" xfId="3" applyNumberFormat="1" applyFont="1" applyFill="1" applyBorder="1" applyAlignment="1">
      <alignment horizontal="left" vertical="center"/>
    </xf>
    <xf numFmtId="1" fontId="12" fillId="7" borderId="0" xfId="3" applyNumberFormat="1" applyFont="1" applyFill="1" applyBorder="1" applyAlignment="1">
      <alignment horizontal="left" vertical="center"/>
    </xf>
    <xf numFmtId="49" fontId="12" fillId="7" borderId="0" xfId="3" applyNumberFormat="1" applyFont="1" applyFill="1" applyBorder="1" applyAlignment="1">
      <alignment horizontal="left" vertical="center"/>
    </xf>
    <xf numFmtId="0" fontId="0" fillId="7" borderId="2" xfId="0" applyFill="1" applyBorder="1"/>
    <xf numFmtId="0" fontId="0" fillId="7" borderId="4" xfId="0" applyFill="1" applyBorder="1"/>
    <xf numFmtId="0" fontId="19" fillId="7" borderId="10" xfId="0" applyFont="1" applyFill="1" applyBorder="1" applyAlignment="1"/>
    <xf numFmtId="167" fontId="19" fillId="7" borderId="8" xfId="17" applyNumberFormat="1" applyFont="1" applyFill="1" applyBorder="1" applyAlignment="1">
      <alignment horizontal="left"/>
    </xf>
    <xf numFmtId="167" fontId="19" fillId="7" borderId="8" xfId="17" applyNumberFormat="1" applyFont="1" applyFill="1" applyBorder="1" applyAlignment="1">
      <alignment horizontal="left" vertical="top"/>
    </xf>
    <xf numFmtId="0" fontId="19" fillId="7" borderId="0" xfId="0" applyFont="1" applyFill="1" applyBorder="1"/>
    <xf numFmtId="0" fontId="19" fillId="7" borderId="1" xfId="0" applyFont="1" applyFill="1" applyBorder="1"/>
    <xf numFmtId="0" fontId="19" fillId="7" borderId="2" xfId="0" applyFont="1" applyFill="1" applyBorder="1"/>
    <xf numFmtId="0" fontId="19" fillId="7" borderId="3" xfId="0" applyFont="1" applyFill="1" applyBorder="1"/>
    <xf numFmtId="0" fontId="0" fillId="0" borderId="3" xfId="0" applyBorder="1" applyAlignment="1">
      <alignment horizontal="left" vertical="top" wrapText="1"/>
    </xf>
    <xf numFmtId="0" fontId="19" fillId="7" borderId="3" xfId="17" applyFont="1" applyFill="1" applyBorder="1" applyAlignment="1"/>
    <xf numFmtId="0" fontId="0" fillId="7" borderId="3" xfId="0" applyFill="1" applyBorder="1"/>
    <xf numFmtId="0" fontId="19" fillId="7" borderId="2" xfId="17" applyFont="1" applyFill="1" applyBorder="1" applyAlignment="1"/>
    <xf numFmtId="0" fontId="20" fillId="7" borderId="0" xfId="0" applyFont="1" applyFill="1"/>
    <xf numFmtId="0" fontId="19" fillId="7" borderId="3" xfId="0" applyFont="1" applyFill="1" applyBorder="1" applyAlignment="1">
      <alignment vertical="top" wrapText="1"/>
    </xf>
    <xf numFmtId="0" fontId="19" fillId="7" borderId="1" xfId="0" applyFont="1" applyFill="1" applyBorder="1" applyAlignment="1">
      <alignment horizontal="left" vertical="top"/>
    </xf>
    <xf numFmtId="0" fontId="0" fillId="7" borderId="6" xfId="0" applyFill="1" applyBorder="1"/>
    <xf numFmtId="0" fontId="19" fillId="7" borderId="9" xfId="0" applyFont="1" applyFill="1" applyBorder="1"/>
    <xf numFmtId="0" fontId="19" fillId="7" borderId="10" xfId="0" applyFont="1" applyFill="1" applyBorder="1"/>
    <xf numFmtId="0" fontId="23" fillId="7" borderId="6" xfId="0" applyFont="1" applyFill="1" applyBorder="1" applyAlignment="1">
      <alignment horizontal="center"/>
    </xf>
    <xf numFmtId="0" fontId="23" fillId="7" borderId="4" xfId="0" applyFont="1" applyFill="1" applyBorder="1" applyAlignment="1">
      <alignment horizontal="center"/>
    </xf>
    <xf numFmtId="0" fontId="23" fillId="7" borderId="51" xfId="0" applyFont="1" applyFill="1" applyBorder="1" applyAlignment="1">
      <alignment horizontal="center"/>
    </xf>
    <xf numFmtId="0" fontId="23" fillId="7" borderId="3" xfId="17" applyFont="1" applyFill="1" applyBorder="1" applyAlignment="1">
      <alignment horizontal="center"/>
    </xf>
    <xf numFmtId="0" fontId="20" fillId="7" borderId="6" xfId="0" applyFont="1" applyFill="1" applyBorder="1" applyAlignment="1"/>
    <xf numFmtId="0" fontId="20" fillId="7" borderId="23" xfId="0" applyFont="1" applyFill="1" applyBorder="1" applyAlignment="1">
      <alignment horizontal="center"/>
    </xf>
    <xf numFmtId="0" fontId="20" fillId="7" borderId="12" xfId="0" applyFont="1" applyFill="1" applyBorder="1" applyAlignment="1">
      <alignment horizontal="center"/>
    </xf>
    <xf numFmtId="0" fontId="20" fillId="7" borderId="6" xfId="0" applyFont="1" applyFill="1" applyBorder="1"/>
    <xf numFmtId="0" fontId="20" fillId="7" borderId="24" xfId="0" applyFont="1" applyFill="1" applyBorder="1"/>
    <xf numFmtId="0" fontId="20" fillId="7" borderId="12" xfId="0" applyFont="1" applyFill="1" applyBorder="1"/>
    <xf numFmtId="0" fontId="23" fillId="7" borderId="4" xfId="17" applyFont="1" applyFill="1" applyBorder="1" applyAlignment="1">
      <alignment horizontal="center"/>
    </xf>
    <xf numFmtId="0" fontId="19" fillId="7" borderId="36" xfId="0" applyFont="1" applyFill="1" applyBorder="1"/>
    <xf numFmtId="0" fontId="19" fillId="7" borderId="4" xfId="0" applyFont="1" applyFill="1" applyBorder="1"/>
    <xf numFmtId="0" fontId="19" fillId="7" borderId="5" xfId="0" applyFont="1" applyFill="1" applyBorder="1"/>
    <xf numFmtId="0" fontId="20" fillId="7" borderId="4" xfId="0" applyFont="1" applyFill="1" applyBorder="1" applyAlignment="1"/>
    <xf numFmtId="0" fontId="20" fillId="7" borderId="3" xfId="0" applyFont="1" applyFill="1" applyBorder="1"/>
    <xf numFmtId="0" fontId="20" fillId="7" borderId="0" xfId="0" applyFont="1" applyFill="1" applyBorder="1"/>
    <xf numFmtId="0" fontId="20" fillId="7" borderId="2" xfId="0" applyFont="1" applyFill="1" applyBorder="1"/>
    <xf numFmtId="0" fontId="20" fillId="7" borderId="4" xfId="0" applyFont="1" applyFill="1" applyBorder="1"/>
    <xf numFmtId="0" fontId="20" fillId="7" borderId="36" xfId="0" applyFont="1" applyFill="1" applyBorder="1"/>
    <xf numFmtId="0" fontId="20" fillId="7" borderId="5" xfId="0" applyFont="1" applyFill="1" applyBorder="1"/>
    <xf numFmtId="0" fontId="20" fillId="7" borderId="37" xfId="0" applyFont="1" applyFill="1" applyBorder="1"/>
    <xf numFmtId="167" fontId="19" fillId="0" borderId="8" xfId="17" applyNumberFormat="1" applyFont="1" applyBorder="1" applyAlignment="1">
      <alignment horizontal="left"/>
    </xf>
    <xf numFmtId="167" fontId="19" fillId="0" borderId="8" xfId="17" applyNumberFormat="1" applyFont="1" applyBorder="1" applyAlignment="1">
      <alignment horizontal="left" vertical="top"/>
    </xf>
    <xf numFmtId="0" fontId="19" fillId="0" borderId="6" xfId="0" applyFont="1" applyBorder="1" applyAlignment="1"/>
    <xf numFmtId="0" fontId="19" fillId="0" borderId="3" xfId="0" applyFont="1" applyBorder="1"/>
    <xf numFmtId="0" fontId="19" fillId="0" borderId="5" xfId="0" applyFont="1" applyBorder="1"/>
    <xf numFmtId="0" fontId="19" fillId="0" borderId="36" xfId="0" applyFont="1" applyBorder="1"/>
    <xf numFmtId="0" fontId="19" fillId="0" borderId="22" xfId="0" applyFont="1" applyFill="1" applyBorder="1"/>
    <xf numFmtId="0" fontId="19" fillId="0" borderId="2" xfId="0" applyFont="1" applyFill="1" applyBorder="1"/>
    <xf numFmtId="0" fontId="19" fillId="0" borderId="1" xfId="0" applyFont="1" applyFill="1" applyBorder="1" applyAlignment="1">
      <alignment horizontal="left" vertical="top"/>
    </xf>
    <xf numFmtId="0" fontId="19" fillId="0" borderId="0" xfId="0" applyFont="1" applyFill="1" applyBorder="1" applyAlignment="1">
      <alignment horizontal="left"/>
    </xf>
    <xf numFmtId="0" fontId="19" fillId="0" borderId="2" xfId="0" applyFont="1" applyFill="1" applyBorder="1" applyAlignment="1">
      <alignment horizontal="left"/>
    </xf>
    <xf numFmtId="0" fontId="19" fillId="0" borderId="1" xfId="0" applyFont="1" applyFill="1" applyBorder="1" applyAlignment="1">
      <alignment horizontal="left"/>
    </xf>
    <xf numFmtId="0" fontId="23" fillId="0" borderId="52" xfId="0" applyFont="1" applyFill="1" applyBorder="1" applyAlignment="1">
      <alignment horizontal="center"/>
    </xf>
    <xf numFmtId="0" fontId="23" fillId="0" borderId="51" xfId="0" applyFont="1" applyFill="1" applyBorder="1" applyAlignment="1">
      <alignment horizontal="center"/>
    </xf>
    <xf numFmtId="0" fontId="23" fillId="0" borderId="53" xfId="0" applyFont="1" applyFill="1" applyBorder="1" applyAlignment="1">
      <alignment horizontal="center"/>
    </xf>
    <xf numFmtId="0" fontId="23" fillId="0" borderId="54" xfId="0" applyFont="1" applyFill="1" applyBorder="1" applyAlignment="1">
      <alignment horizontal="center"/>
    </xf>
    <xf numFmtId="0" fontId="23" fillId="0" borderId="18" xfId="0" applyFont="1" applyFill="1" applyBorder="1" applyAlignment="1">
      <alignment horizontal="center"/>
    </xf>
    <xf numFmtId="0" fontId="19" fillId="0" borderId="52" xfId="0" applyFont="1" applyFill="1" applyBorder="1" applyAlignment="1">
      <alignment horizontal="center" vertical="top" wrapText="1"/>
    </xf>
    <xf numFmtId="0" fontId="19" fillId="0" borderId="18" xfId="0" applyFont="1" applyFill="1" applyBorder="1" applyAlignment="1">
      <alignment horizontal="center"/>
    </xf>
    <xf numFmtId="0" fontId="19" fillId="0" borderId="54" xfId="0" applyFont="1" applyFill="1" applyBorder="1" applyAlignment="1">
      <alignment horizontal="center"/>
    </xf>
    <xf numFmtId="0" fontId="19" fillId="0" borderId="44" xfId="0" applyFont="1" applyFill="1" applyBorder="1" applyAlignment="1">
      <alignment horizontal="center"/>
    </xf>
    <xf numFmtId="0" fontId="19" fillId="0" borderId="51" xfId="0" applyFont="1" applyFill="1" applyBorder="1" applyAlignment="1">
      <alignment horizontal="center"/>
    </xf>
    <xf numFmtId="0" fontId="19" fillId="0" borderId="53" xfId="0" applyFont="1" applyFill="1" applyBorder="1" applyAlignment="1">
      <alignment horizontal="center"/>
    </xf>
    <xf numFmtId="0" fontId="0" fillId="0" borderId="1" xfId="0" applyFill="1" applyBorder="1" applyAlignment="1">
      <alignment horizontal="center"/>
    </xf>
    <xf numFmtId="0" fontId="0" fillId="0" borderId="23" xfId="0" applyFill="1" applyBorder="1"/>
    <xf numFmtId="0" fontId="0" fillId="0" borderId="3" xfId="0" applyFill="1" applyBorder="1"/>
    <xf numFmtId="0" fontId="0" fillId="0" borderId="2" xfId="0" applyFill="1" applyBorder="1"/>
    <xf numFmtId="0" fontId="0" fillId="0" borderId="1" xfId="0" applyFill="1" applyBorder="1"/>
    <xf numFmtId="0" fontId="0" fillId="0" borderId="0" xfId="0" applyFill="1" applyBorder="1"/>
    <xf numFmtId="0" fontId="0" fillId="0" borderId="3" xfId="0" applyFill="1" applyBorder="1" applyAlignment="1"/>
    <xf numFmtId="0" fontId="0" fillId="0" borderId="2" xfId="0" applyFill="1" applyBorder="1" applyAlignment="1"/>
    <xf numFmtId="0" fontId="0" fillId="0" borderId="1" xfId="0" applyFill="1" applyBorder="1" applyAlignment="1"/>
    <xf numFmtId="0" fontId="0" fillId="0" borderId="3" xfId="0" applyFill="1" applyBorder="1" applyAlignment="1">
      <alignment horizontal="center"/>
    </xf>
    <xf numFmtId="0" fontId="0" fillId="0" borderId="37" xfId="0" applyFill="1" applyBorder="1" applyAlignment="1">
      <alignment horizontal="center"/>
    </xf>
    <xf numFmtId="0" fontId="0" fillId="0" borderId="37" xfId="0" applyFill="1" applyBorder="1"/>
    <xf numFmtId="0" fontId="0" fillId="0" borderId="36" xfId="0" applyFill="1" applyBorder="1"/>
    <xf numFmtId="0" fontId="0" fillId="0" borderId="4" xfId="0" applyFill="1" applyBorder="1"/>
    <xf numFmtId="0" fontId="0" fillId="0" borderId="5" xfId="0" applyFill="1" applyBorder="1"/>
    <xf numFmtId="0" fontId="0" fillId="0" borderId="4" xfId="0" applyFill="1" applyBorder="1" applyAlignment="1"/>
    <xf numFmtId="0" fontId="0" fillId="0" borderId="5" xfId="0" applyFill="1" applyBorder="1" applyAlignment="1"/>
    <xf numFmtId="0" fontId="0" fillId="0" borderId="37" xfId="0" applyFill="1" applyBorder="1" applyAlignment="1"/>
    <xf numFmtId="0" fontId="0" fillId="0" borderId="4" xfId="0" applyFill="1" applyBorder="1" applyAlignment="1">
      <alignment horizontal="center"/>
    </xf>
    <xf numFmtId="0" fontId="0" fillId="0" borderId="9" xfId="0" applyBorder="1"/>
    <xf numFmtId="0" fontId="0" fillId="0" borderId="8" xfId="0" applyBorder="1"/>
    <xf numFmtId="0" fontId="0" fillId="0" borderId="37" xfId="0" applyBorder="1"/>
    <xf numFmtId="0" fontId="0" fillId="0" borderId="36" xfId="0" applyBorder="1"/>
    <xf numFmtId="0" fontId="8" fillId="0" borderId="0" xfId="17" applyFont="1" applyAlignment="1">
      <alignment vertical="center"/>
    </xf>
    <xf numFmtId="0" fontId="19" fillId="0" borderId="0" xfId="17" applyFont="1" applyBorder="1" applyAlignment="1">
      <alignment vertical="top" wrapText="1"/>
    </xf>
    <xf numFmtId="0" fontId="19" fillId="0" borderId="0" xfId="17" applyFont="1" applyBorder="1" applyAlignment="1">
      <alignment horizontal="left" vertical="top" wrapText="1"/>
    </xf>
    <xf numFmtId="0" fontId="23" fillId="2" borderId="0" xfId="0" applyFont="1" applyFill="1" applyBorder="1"/>
    <xf numFmtId="0" fontId="0" fillId="0" borderId="2" xfId="0" applyBorder="1"/>
    <xf numFmtId="0" fontId="4" fillId="0" borderId="0" xfId="0" applyFont="1" applyBorder="1" applyAlignment="1">
      <alignment vertical="top" wrapText="1"/>
    </xf>
    <xf numFmtId="0" fontId="0" fillId="0" borderId="3" xfId="0" applyFill="1" applyBorder="1" applyAlignment="1">
      <alignment vertical="top" wrapText="1"/>
    </xf>
    <xf numFmtId="0" fontId="23" fillId="7" borderId="3" xfId="0" applyFont="1" applyFill="1" applyBorder="1" applyAlignment="1">
      <alignment vertical="top" wrapText="1"/>
    </xf>
    <xf numFmtId="0" fontId="19" fillId="0" borderId="0" xfId="17" applyFont="1" applyBorder="1"/>
    <xf numFmtId="0" fontId="19" fillId="0" borderId="0" xfId="0" applyFont="1" applyBorder="1" applyAlignment="1">
      <alignment horizontal="left" vertical="top" wrapText="1"/>
    </xf>
    <xf numFmtId="0" fontId="19" fillId="0" borderId="1" xfId="17" applyFont="1" applyFill="1" applyBorder="1" applyAlignment="1">
      <alignment horizontal="center"/>
    </xf>
    <xf numFmtId="0" fontId="13" fillId="0" borderId="0" xfId="0" applyFont="1" applyAlignment="1">
      <alignment vertical="center"/>
    </xf>
    <xf numFmtId="0" fontId="13" fillId="0" borderId="3" xfId="0" applyFont="1" applyBorder="1" applyAlignment="1">
      <alignment vertical="center"/>
    </xf>
    <xf numFmtId="0" fontId="11" fillId="0" borderId="0" xfId="0" applyFont="1" applyAlignment="1">
      <alignment horizontal="left"/>
    </xf>
    <xf numFmtId="0" fontId="11" fillId="0" borderId="3" xfId="0" applyFont="1" applyBorder="1" applyAlignment="1">
      <alignment horizontal="left"/>
    </xf>
    <xf numFmtId="0" fontId="0" fillId="7" borderId="0" xfId="0" applyFill="1" applyBorder="1"/>
    <xf numFmtId="0" fontId="11" fillId="7" borderId="1" xfId="0" applyFont="1" applyFill="1" applyBorder="1" applyAlignment="1">
      <alignment textRotation="90"/>
    </xf>
    <xf numFmtId="0" fontId="11" fillId="7" borderId="0" xfId="0" applyFont="1" applyFill="1" applyBorder="1" applyAlignment="1">
      <alignment textRotation="90"/>
    </xf>
    <xf numFmtId="0" fontId="11" fillId="7" borderId="2" xfId="0" applyFont="1" applyFill="1" applyBorder="1" applyAlignment="1">
      <alignment textRotation="90"/>
    </xf>
    <xf numFmtId="0" fontId="23" fillId="0" borderId="3" xfId="0" applyFont="1" applyBorder="1" applyAlignment="1">
      <alignment vertical="center" wrapText="1"/>
    </xf>
    <xf numFmtId="0" fontId="0" fillId="0" borderId="3" xfId="0" applyBorder="1"/>
    <xf numFmtId="167" fontId="7" fillId="0" borderId="0" xfId="17" applyNumberFormat="1" applyFont="1" applyAlignment="1"/>
    <xf numFmtId="0" fontId="6" fillId="0" borderId="0" xfId="17" applyFont="1" applyAlignment="1">
      <alignment horizontal="left"/>
    </xf>
    <xf numFmtId="0" fontId="6" fillId="0" borderId="0" xfId="17" applyFont="1" applyAlignment="1"/>
    <xf numFmtId="0" fontId="4" fillId="0" borderId="0" xfId="17" applyFont="1" applyAlignment="1">
      <alignment horizontal="left"/>
    </xf>
    <xf numFmtId="167" fontId="6" fillId="0" borderId="0" xfId="17" applyNumberFormat="1" applyFont="1" applyAlignment="1"/>
    <xf numFmtId="167" fontId="12" fillId="0" borderId="0" xfId="17" applyNumberFormat="1" applyFont="1" applyAlignment="1"/>
    <xf numFmtId="0" fontId="3" fillId="0" borderId="0" xfId="17" applyFont="1" applyAlignment="1">
      <alignment horizontal="left"/>
    </xf>
    <xf numFmtId="0" fontId="3" fillId="0" borderId="0" xfId="17" applyFont="1" applyAlignment="1"/>
    <xf numFmtId="0" fontId="3" fillId="2" borderId="0" xfId="17" applyFont="1" applyFill="1" applyAlignment="1"/>
    <xf numFmtId="0" fontId="3" fillId="2" borderId="0" xfId="17" applyFont="1" applyFill="1" applyAlignment="1">
      <alignment horizontal="left"/>
    </xf>
    <xf numFmtId="167" fontId="3" fillId="0" borderId="0" xfId="17" applyNumberFormat="1" applyFont="1" applyAlignment="1"/>
    <xf numFmtId="0" fontId="3" fillId="0" borderId="0" xfId="17" applyFont="1" applyAlignment="1">
      <alignment horizontal="right"/>
    </xf>
    <xf numFmtId="0" fontId="3" fillId="0" borderId="0" xfId="17" applyFont="1" applyBorder="1" applyAlignment="1"/>
    <xf numFmtId="167" fontId="23" fillId="0" borderId="0" xfId="17" applyNumberFormat="1" applyFont="1" applyFill="1" applyBorder="1" applyAlignment="1"/>
    <xf numFmtId="0" fontId="19" fillId="0" borderId="22" xfId="17" applyFont="1" applyFill="1" applyBorder="1" applyAlignment="1">
      <alignment horizontal="left"/>
    </xf>
    <xf numFmtId="167" fontId="23" fillId="0" borderId="22" xfId="17" applyNumberFormat="1" applyFont="1" applyFill="1" applyBorder="1" applyAlignment="1"/>
    <xf numFmtId="0" fontId="19" fillId="0" borderId="0" xfId="17" applyFont="1" applyAlignment="1"/>
    <xf numFmtId="167" fontId="23" fillId="0" borderId="1" xfId="17" applyNumberFormat="1" applyFont="1" applyFill="1" applyBorder="1" applyAlignment="1"/>
    <xf numFmtId="0" fontId="19" fillId="0" borderId="0" xfId="17" applyFont="1" applyFill="1" applyBorder="1" applyAlignment="1">
      <alignment horizontal="left"/>
    </xf>
    <xf numFmtId="0" fontId="19" fillId="0" borderId="0" xfId="17" applyFont="1" applyBorder="1" applyAlignment="1"/>
    <xf numFmtId="0" fontId="23" fillId="0" borderId="0" xfId="17" applyFont="1" applyFill="1" applyBorder="1" applyAlignment="1">
      <alignment horizontal="left"/>
    </xf>
    <xf numFmtId="0" fontId="19" fillId="0" borderId="1" xfId="17" applyFont="1" applyBorder="1" applyAlignment="1"/>
    <xf numFmtId="0" fontId="19" fillId="0" borderId="0" xfId="17" applyFont="1" applyBorder="1" applyAlignment="1">
      <alignment horizontal="left"/>
    </xf>
    <xf numFmtId="167" fontId="23" fillId="0" borderId="23" xfId="17" applyNumberFormat="1" applyFont="1" applyFill="1" applyBorder="1" applyAlignment="1"/>
    <xf numFmtId="0" fontId="19" fillId="0" borderId="24" xfId="17" applyFont="1" applyFill="1" applyBorder="1" applyAlignment="1">
      <alignment horizontal="left"/>
    </xf>
    <xf numFmtId="0" fontId="19" fillId="0" borderId="24" xfId="17" applyFont="1" applyFill="1" applyBorder="1" applyAlignment="1"/>
    <xf numFmtId="0" fontId="23" fillId="0" borderId="0" xfId="17" applyFont="1" applyFill="1" applyBorder="1" applyAlignment="1">
      <alignment horizontal="right"/>
    </xf>
    <xf numFmtId="167" fontId="19" fillId="0" borderId="0" xfId="17" applyNumberFormat="1" applyFont="1" applyBorder="1" applyAlignment="1"/>
    <xf numFmtId="0" fontId="19" fillId="0" borderId="2" xfId="17" applyFont="1" applyBorder="1" applyAlignment="1"/>
    <xf numFmtId="0" fontId="19" fillId="0" borderId="23" xfId="17" applyFont="1" applyFill="1" applyBorder="1" applyAlignment="1"/>
    <xf numFmtId="0" fontId="19" fillId="0" borderId="24" xfId="17" applyFont="1" applyFill="1" applyBorder="1" applyAlignment="1">
      <alignment horizontal="right"/>
    </xf>
    <xf numFmtId="167" fontId="19" fillId="0" borderId="24" xfId="17" applyNumberFormat="1" applyFont="1" applyFill="1" applyBorder="1" applyAlignment="1"/>
    <xf numFmtId="167" fontId="19" fillId="0" borderId="0" xfId="17" applyNumberFormat="1" applyFont="1" applyFill="1" applyBorder="1" applyAlignment="1"/>
    <xf numFmtId="0" fontId="19" fillId="0" borderId="22" xfId="17" applyFont="1" applyBorder="1" applyAlignment="1"/>
    <xf numFmtId="0" fontId="19" fillId="0" borderId="0" xfId="17" applyFont="1" applyFill="1" applyBorder="1" applyAlignment="1">
      <alignment horizontal="right"/>
    </xf>
    <xf numFmtId="0" fontId="19" fillId="0" borderId="24" xfId="17" applyFont="1" applyBorder="1" applyAlignment="1"/>
    <xf numFmtId="0" fontId="19" fillId="0" borderId="12" xfId="17" applyFont="1" applyBorder="1" applyAlignment="1"/>
    <xf numFmtId="0" fontId="19" fillId="0" borderId="22" xfId="17" applyFont="1" applyBorder="1" applyAlignment="1">
      <alignment horizontal="left"/>
    </xf>
    <xf numFmtId="0" fontId="23" fillId="0" borderId="0" xfId="17" applyFont="1" applyFill="1" applyBorder="1" applyAlignment="1">
      <alignment horizontal="center"/>
    </xf>
    <xf numFmtId="167" fontId="23" fillId="0" borderId="22" xfId="17" applyNumberFormat="1" applyFont="1" applyFill="1" applyBorder="1" applyAlignment="1">
      <alignment horizontal="left"/>
    </xf>
    <xf numFmtId="167" fontId="23" fillId="0" borderId="1" xfId="17" applyNumberFormat="1" applyFont="1" applyFill="1" applyBorder="1" applyAlignment="1">
      <alignment horizontal="left"/>
    </xf>
    <xf numFmtId="167" fontId="23" fillId="0" borderId="0" xfId="17" applyNumberFormat="1" applyFont="1" applyFill="1" applyBorder="1" applyAlignment="1">
      <alignment horizontal="left"/>
    </xf>
    <xf numFmtId="0" fontId="19" fillId="0" borderId="1" xfId="17" quotePrefix="1" applyFont="1" applyFill="1" applyBorder="1" applyAlignment="1">
      <alignment horizontal="center"/>
    </xf>
    <xf numFmtId="0" fontId="19" fillId="0" borderId="0" xfId="17" applyFont="1" applyFill="1" applyAlignment="1"/>
    <xf numFmtId="0" fontId="19" fillId="0" borderId="0" xfId="17" applyFont="1" applyFill="1" applyBorder="1" applyAlignment="1">
      <alignment horizontal="center" vertical="top" wrapText="1"/>
    </xf>
    <xf numFmtId="0" fontId="23" fillId="0" borderId="24" xfId="17" applyFont="1" applyFill="1" applyBorder="1" applyAlignment="1">
      <alignment horizontal="right"/>
    </xf>
    <xf numFmtId="0" fontId="19" fillId="0" borderId="1" xfId="17" applyFont="1" applyFill="1" applyBorder="1" applyAlignment="1">
      <alignment horizontal="center" vertical="top" wrapText="1"/>
    </xf>
    <xf numFmtId="0" fontId="19" fillId="0" borderId="23" xfId="17" applyFont="1" applyBorder="1" applyAlignment="1"/>
    <xf numFmtId="0" fontId="23" fillId="0" borderId="0" xfId="17" applyFont="1" applyBorder="1" applyAlignment="1"/>
    <xf numFmtId="0" fontId="11" fillId="0" borderId="0" xfId="17" applyFont="1" applyBorder="1" applyAlignment="1"/>
    <xf numFmtId="0" fontId="19" fillId="0" borderId="22" xfId="17" applyFont="1" applyFill="1" applyBorder="1" applyAlignment="1">
      <alignment horizontal="left" vertical="top"/>
    </xf>
    <xf numFmtId="167" fontId="19" fillId="0" borderId="1" xfId="17" applyNumberFormat="1" applyFont="1" applyBorder="1" applyAlignment="1"/>
    <xf numFmtId="1" fontId="7" fillId="0" borderId="0" xfId="2" applyNumberFormat="1" applyFont="1" applyFill="1" applyBorder="1" applyAlignment="1">
      <alignment horizontal="left" vertical="center"/>
    </xf>
    <xf numFmtId="1" fontId="12" fillId="0" borderId="0" xfId="2" applyNumberFormat="1" applyFont="1" applyFill="1" applyBorder="1" applyAlignment="1">
      <alignment horizontal="left" vertical="center"/>
    </xf>
    <xf numFmtId="0" fontId="19" fillId="0" borderId="6" xfId="0" applyFont="1" applyBorder="1"/>
    <xf numFmtId="0" fontId="8" fillId="2" borderId="24" xfId="17" applyFont="1" applyFill="1" applyBorder="1" applyAlignment="1"/>
    <xf numFmtId="167" fontId="23" fillId="2" borderId="0" xfId="17" applyNumberFormat="1" applyFont="1" applyFill="1" applyBorder="1" applyAlignment="1">
      <alignment horizontal="left"/>
    </xf>
    <xf numFmtId="167" fontId="23" fillId="0" borderId="8" xfId="17" applyNumberFormat="1" applyFont="1" applyFill="1" applyBorder="1" applyAlignment="1">
      <alignment horizontal="left"/>
    </xf>
    <xf numFmtId="0" fontId="48" fillId="0" borderId="0" xfId="0" applyFont="1"/>
    <xf numFmtId="0" fontId="48" fillId="0" borderId="0" xfId="0" applyFont="1" applyBorder="1"/>
    <xf numFmtId="167" fontId="19" fillId="0" borderId="15" xfId="17" applyNumberFormat="1" applyFont="1" applyFill="1" applyBorder="1" applyAlignment="1">
      <alignment horizontal="left"/>
    </xf>
    <xf numFmtId="0" fontId="48" fillId="0" borderId="5" xfId="0" applyFont="1" applyBorder="1"/>
    <xf numFmtId="167" fontId="19" fillId="0" borderId="4" xfId="17" applyNumberFormat="1" applyFont="1" applyFill="1" applyBorder="1" applyAlignment="1">
      <alignment horizontal="left"/>
    </xf>
    <xf numFmtId="0" fontId="49" fillId="0" borderId="3" xfId="0" applyFont="1" applyBorder="1" applyAlignment="1">
      <alignment wrapText="1"/>
    </xf>
    <xf numFmtId="0" fontId="19" fillId="0" borderId="3" xfId="10" applyFont="1" applyFill="1" applyBorder="1" applyAlignment="1">
      <alignment horizontal="left" wrapText="1"/>
    </xf>
    <xf numFmtId="0" fontId="23" fillId="0" borderId="18" xfId="10" applyFont="1" applyFill="1" applyBorder="1" applyAlignment="1">
      <alignment horizontal="center" wrapText="1"/>
    </xf>
    <xf numFmtId="0" fontId="19" fillId="0" borderId="4" xfId="10" applyFont="1" applyFill="1" applyBorder="1" applyAlignment="1">
      <alignment horizontal="center"/>
    </xf>
    <xf numFmtId="0" fontId="49" fillId="0" borderId="4" xfId="0" applyFont="1" applyBorder="1"/>
    <xf numFmtId="0" fontId="49" fillId="0" borderId="6" xfId="0" applyFont="1" applyBorder="1"/>
    <xf numFmtId="0" fontId="0" fillId="0" borderId="3" xfId="0" applyBorder="1" applyAlignment="1">
      <alignment horizontal="center" vertical="center" wrapText="1"/>
    </xf>
    <xf numFmtId="0" fontId="23" fillId="0" borderId="55" xfId="10" applyFont="1" applyFill="1" applyBorder="1" applyAlignment="1">
      <alignment horizontal="center" vertical="center" wrapText="1"/>
    </xf>
    <xf numFmtId="0" fontId="19" fillId="0" borderId="5" xfId="0" applyFont="1" applyBorder="1" applyAlignment="1">
      <alignment horizontal="left" vertical="top" wrapText="1"/>
    </xf>
    <xf numFmtId="0" fontId="49" fillId="0" borderId="4" xfId="0" applyFont="1" applyBorder="1" applyAlignment="1">
      <alignment vertical="top" wrapText="1"/>
    </xf>
    <xf numFmtId="0" fontId="49" fillId="0" borderId="4" xfId="0" applyFont="1" applyBorder="1" applyAlignment="1">
      <alignment horizontal="left" vertical="top" wrapText="1"/>
    </xf>
    <xf numFmtId="0" fontId="49" fillId="0" borderId="1" xfId="0" applyFont="1" applyBorder="1" applyAlignment="1">
      <alignment wrapText="1"/>
    </xf>
    <xf numFmtId="0" fontId="23" fillId="0" borderId="51" xfId="10" applyFont="1" applyFill="1" applyBorder="1" applyAlignment="1">
      <alignment horizontal="center" vertical="center" wrapText="1"/>
    </xf>
    <xf numFmtId="0" fontId="19" fillId="0" borderId="5" xfId="0" applyFont="1" applyBorder="1" applyAlignment="1">
      <alignment vertical="top" wrapText="1"/>
    </xf>
    <xf numFmtId="0" fontId="7" fillId="0" borderId="0" xfId="10" applyFont="1" applyFill="1"/>
    <xf numFmtId="0" fontId="9" fillId="0" borderId="0" xfId="10" applyFont="1" applyFill="1"/>
    <xf numFmtId="0" fontId="14" fillId="0" borderId="0" xfId="10" applyFont="1" applyFill="1" applyAlignment="1">
      <alignment horizontal="center"/>
    </xf>
    <xf numFmtId="0" fontId="14" fillId="0" borderId="0" xfId="10" applyFont="1" applyFill="1"/>
    <xf numFmtId="0" fontId="4" fillId="0" borderId="0" xfId="10" applyFont="1" applyFill="1"/>
    <xf numFmtId="0" fontId="11" fillId="0" borderId="1" xfId="10" applyFont="1" applyFill="1" applyBorder="1" applyAlignment="1">
      <alignment wrapText="1"/>
    </xf>
    <xf numFmtId="0" fontId="11" fillId="0" borderId="0" xfId="10" applyFont="1" applyFill="1" applyBorder="1" applyAlignment="1">
      <alignment wrapText="1"/>
    </xf>
    <xf numFmtId="0" fontId="11" fillId="0" borderId="2" xfId="10" applyFont="1" applyFill="1" applyBorder="1" applyAlignment="1">
      <alignment wrapText="1"/>
    </xf>
    <xf numFmtId="0" fontId="23" fillId="0" borderId="3" xfId="10" applyFont="1" applyFill="1" applyBorder="1" applyAlignment="1">
      <alignment horizontal="center" vertical="center" wrapText="1"/>
    </xf>
    <xf numFmtId="0" fontId="14" fillId="0" borderId="0" xfId="10" applyFont="1" applyFill="1" applyBorder="1"/>
    <xf numFmtId="0" fontId="19" fillId="0" borderId="2" xfId="0" applyFont="1" applyFill="1" applyBorder="1" applyAlignment="1">
      <alignment horizontal="left" vertical="top"/>
    </xf>
    <xf numFmtId="0" fontId="19" fillId="0" borderId="2" xfId="0" applyFont="1" applyFill="1" applyBorder="1" applyAlignment="1">
      <alignment vertical="top"/>
    </xf>
    <xf numFmtId="0" fontId="7" fillId="2" borderId="0" xfId="17" applyFont="1" applyFill="1" applyAlignment="1">
      <alignment horizontal="left" vertical="center"/>
    </xf>
    <xf numFmtId="0" fontId="50" fillId="0" borderId="3" xfId="17" applyFont="1" applyFill="1" applyBorder="1" applyAlignment="1">
      <alignment vertical="top" wrapText="1"/>
    </xf>
    <xf numFmtId="0" fontId="44" fillId="0" borderId="3" xfId="0" applyFont="1" applyBorder="1" applyAlignment="1">
      <alignment vertical="top" wrapText="1"/>
    </xf>
    <xf numFmtId="0" fontId="19" fillId="0" borderId="0" xfId="17" applyFont="1" applyBorder="1" applyAlignment="1">
      <alignment wrapText="1"/>
    </xf>
    <xf numFmtId="0" fontId="19" fillId="2" borderId="3" xfId="0" applyFont="1" applyFill="1" applyBorder="1" applyAlignment="1">
      <alignment vertical="top"/>
    </xf>
    <xf numFmtId="0" fontId="19" fillId="0" borderId="3" xfId="17" applyFont="1" applyFill="1" applyBorder="1" applyAlignment="1">
      <alignment textRotation="90"/>
    </xf>
    <xf numFmtId="0" fontId="19" fillId="0" borderId="51" xfId="17" applyFont="1" applyFill="1" applyBorder="1" applyAlignment="1">
      <alignment textRotation="90"/>
    </xf>
    <xf numFmtId="1" fontId="19" fillId="0" borderId="3" xfId="3" applyNumberFormat="1" applyFont="1" applyFill="1" applyBorder="1" applyAlignment="1">
      <alignment vertical="top"/>
    </xf>
    <xf numFmtId="0" fontId="0" fillId="0" borderId="12" xfId="0" applyBorder="1"/>
    <xf numFmtId="0" fontId="20" fillId="0" borderId="3" xfId="0" applyFont="1" applyBorder="1" applyAlignment="1">
      <alignment horizontal="left" vertical="top"/>
    </xf>
    <xf numFmtId="0" fontId="19" fillId="2" borderId="6" xfId="17" applyFont="1" applyFill="1" applyBorder="1" applyAlignment="1">
      <alignment horizontal="left" vertical="top" wrapText="1"/>
    </xf>
    <xf numFmtId="0" fontId="20" fillId="0" borderId="6" xfId="0" applyFont="1" applyBorder="1" applyAlignment="1">
      <alignment vertical="top"/>
    </xf>
    <xf numFmtId="0" fontId="10" fillId="0" borderId="3" xfId="0" applyFont="1" applyBorder="1" applyAlignment="1">
      <alignment vertical="top"/>
    </xf>
    <xf numFmtId="0" fontId="23" fillId="2" borderId="3" xfId="17" applyNumberFormat="1" applyFont="1" applyFill="1" applyBorder="1" applyAlignment="1">
      <alignment horizontal="center" vertical="top"/>
    </xf>
    <xf numFmtId="0" fontId="23" fillId="2" borderId="3" xfId="17" applyFont="1" applyFill="1" applyBorder="1" applyAlignment="1">
      <alignment horizontal="left" vertical="top" wrapText="1"/>
    </xf>
    <xf numFmtId="0" fontId="19" fillId="2" borderId="3" xfId="17" applyFont="1" applyFill="1" applyBorder="1" applyAlignment="1">
      <alignment horizontal="center" vertical="top"/>
    </xf>
    <xf numFmtId="0" fontId="19" fillId="0" borderId="3" xfId="0" applyFont="1" applyBorder="1" applyAlignment="1">
      <alignment horizontal="center" vertical="top"/>
    </xf>
    <xf numFmtId="0" fontId="19" fillId="0" borderId="3" xfId="0" applyFont="1" applyBorder="1" applyAlignment="1">
      <alignment horizontal="left" vertical="top"/>
    </xf>
    <xf numFmtId="0" fontId="19" fillId="0" borderId="6" xfId="0" applyFont="1" applyBorder="1" applyAlignment="1">
      <alignment horizontal="left" vertical="top"/>
    </xf>
    <xf numFmtId="0" fontId="19" fillId="0" borderId="1" xfId="17" applyFont="1" applyFill="1" applyBorder="1" applyAlignment="1">
      <alignment textRotation="90"/>
    </xf>
    <xf numFmtId="0" fontId="6" fillId="2" borderId="36" xfId="17" applyFont="1" applyFill="1" applyBorder="1" applyAlignment="1">
      <alignment horizontal="center"/>
    </xf>
    <xf numFmtId="0" fontId="19" fillId="0" borderId="27" xfId="0" applyFont="1" applyBorder="1" applyAlignment="1"/>
    <xf numFmtId="0" fontId="19" fillId="0" borderId="56" xfId="17" applyFont="1" applyFill="1" applyBorder="1" applyAlignment="1">
      <alignment vertical="center"/>
    </xf>
    <xf numFmtId="0" fontId="19" fillId="0" borderId="57" xfId="17" applyFont="1" applyFill="1" applyBorder="1" applyAlignment="1">
      <alignment vertical="center"/>
    </xf>
    <xf numFmtId="0" fontId="19" fillId="5" borderId="58" xfId="17" applyFont="1" applyFill="1" applyBorder="1" applyAlignment="1">
      <alignment vertical="top"/>
    </xf>
    <xf numFmtId="0" fontId="19" fillId="5" borderId="56" xfId="17" applyFont="1" applyFill="1" applyBorder="1" applyAlignment="1">
      <alignment vertical="center"/>
    </xf>
    <xf numFmtId="0" fontId="19" fillId="5" borderId="59" xfId="17" applyFont="1" applyFill="1" applyBorder="1" applyAlignment="1">
      <alignment horizontal="right" vertical="center"/>
    </xf>
    <xf numFmtId="0" fontId="19" fillId="0" borderId="26" xfId="0" applyFont="1" applyBorder="1" applyAlignment="1"/>
    <xf numFmtId="0" fontId="19" fillId="0" borderId="28" xfId="0" applyFont="1" applyBorder="1" applyAlignment="1"/>
    <xf numFmtId="0" fontId="19" fillId="0" borderId="56" xfId="0" applyFont="1" applyBorder="1" applyAlignment="1"/>
    <xf numFmtId="0" fontId="19" fillId="0" borderId="57" xfId="0" applyFont="1" applyBorder="1" applyAlignment="1"/>
    <xf numFmtId="0" fontId="0" fillId="0" borderId="56" xfId="0" applyBorder="1" applyAlignment="1"/>
    <xf numFmtId="0" fontId="0" fillId="0" borderId="31" xfId="0" applyBorder="1" applyAlignment="1"/>
    <xf numFmtId="0" fontId="19" fillId="5" borderId="60" xfId="17" applyFont="1" applyFill="1" applyBorder="1" applyAlignment="1">
      <alignment vertical="top"/>
    </xf>
    <xf numFmtId="0" fontId="19" fillId="5" borderId="1" xfId="17" applyFont="1" applyFill="1" applyBorder="1" applyAlignment="1">
      <alignment vertical="center"/>
    </xf>
    <xf numFmtId="0" fontId="19" fillId="5" borderId="3" xfId="17" applyFont="1" applyFill="1" applyBorder="1" applyAlignment="1">
      <alignment horizontal="right" vertical="center"/>
    </xf>
    <xf numFmtId="0" fontId="19" fillId="5" borderId="57" xfId="17" applyFont="1" applyFill="1" applyBorder="1" applyAlignment="1">
      <alignment horizontal="right" vertical="center"/>
    </xf>
    <xf numFmtId="0" fontId="19" fillId="5" borderId="57" xfId="17" applyFont="1" applyFill="1" applyBorder="1" applyAlignment="1">
      <alignment vertical="center"/>
    </xf>
    <xf numFmtId="0" fontId="23" fillId="2" borderId="18" xfId="17" applyFont="1" applyFill="1" applyBorder="1" applyAlignment="1">
      <alignment horizontal="center" vertical="top"/>
    </xf>
    <xf numFmtId="0" fontId="19" fillId="5" borderId="34" xfId="17" applyFont="1" applyFill="1" applyBorder="1" applyAlignment="1">
      <alignment vertical="center"/>
    </xf>
    <xf numFmtId="0" fontId="19" fillId="0" borderId="3" xfId="10" applyFont="1" applyBorder="1" applyAlignment="1">
      <alignment horizontal="left" vertical="top" wrapText="1"/>
    </xf>
    <xf numFmtId="0" fontId="20" fillId="0" borderId="3" xfId="0" applyFont="1" applyBorder="1" applyAlignment="1">
      <alignment vertical="top" wrapText="1"/>
    </xf>
    <xf numFmtId="0" fontId="4" fillId="0" borderId="0" xfId="17" applyFont="1" applyBorder="1"/>
    <xf numFmtId="0" fontId="2" fillId="0" borderId="0" xfId="17" applyBorder="1"/>
    <xf numFmtId="0" fontId="19" fillId="0" borderId="26" xfId="17" applyFont="1" applyFill="1" applyBorder="1" applyAlignment="1">
      <alignment vertical="center"/>
    </xf>
    <xf numFmtId="0" fontId="19" fillId="0" borderId="27" xfId="17" applyFont="1" applyFill="1" applyBorder="1" applyAlignment="1">
      <alignment vertical="center"/>
    </xf>
    <xf numFmtId="0" fontId="19" fillId="0" borderId="29" xfId="17" applyFont="1" applyBorder="1" applyAlignment="1">
      <alignment vertical="center"/>
    </xf>
    <xf numFmtId="0" fontId="19" fillId="0" borderId="29" xfId="17" applyFont="1" applyBorder="1" applyAlignment="1">
      <alignment horizontal="center"/>
    </xf>
    <xf numFmtId="0" fontId="19" fillId="0" borderId="28" xfId="17" applyFont="1" applyFill="1" applyBorder="1" applyAlignment="1">
      <alignment vertical="center"/>
    </xf>
    <xf numFmtId="0" fontId="19" fillId="6" borderId="31" xfId="0" applyFont="1" applyFill="1" applyBorder="1" applyAlignment="1"/>
    <xf numFmtId="0" fontId="19" fillId="6" borderId="61" xfId="0" applyFont="1" applyFill="1" applyBorder="1" applyAlignment="1"/>
    <xf numFmtId="0" fontId="0" fillId="6" borderId="26" xfId="0" applyFill="1" applyBorder="1" applyAlignment="1"/>
    <xf numFmtId="0" fontId="0" fillId="6" borderId="17" xfId="0" applyFill="1" applyBorder="1" applyAlignment="1"/>
    <xf numFmtId="0" fontId="19" fillId="6" borderId="26" xfId="0" applyFont="1" applyFill="1" applyBorder="1" applyAlignment="1"/>
    <xf numFmtId="0" fontId="19" fillId="6" borderId="27" xfId="0" applyFont="1" applyFill="1" applyBorder="1" applyAlignment="1"/>
    <xf numFmtId="0" fontId="19" fillId="6" borderId="17" xfId="0" applyFont="1" applyFill="1" applyBorder="1" applyAlignment="1"/>
    <xf numFmtId="0" fontId="19" fillId="6" borderId="31" xfId="17" applyFont="1" applyFill="1" applyBorder="1" applyAlignment="1">
      <alignment vertical="center"/>
    </xf>
    <xf numFmtId="0" fontId="0" fillId="6" borderId="27" xfId="0" applyFill="1" applyBorder="1" applyAlignment="1"/>
    <xf numFmtId="0" fontId="0" fillId="6" borderId="0" xfId="0" applyFill="1" applyBorder="1"/>
    <xf numFmtId="0" fontId="0" fillId="6" borderId="33" xfId="0" applyFill="1" applyBorder="1"/>
    <xf numFmtId="0" fontId="11" fillId="0" borderId="63" xfId="17" applyFont="1" applyBorder="1" applyAlignment="1">
      <alignment vertical="center"/>
    </xf>
    <xf numFmtId="0" fontId="11" fillId="0" borderId="4" xfId="17" applyFont="1" applyBorder="1" applyAlignment="1">
      <alignment vertical="center"/>
    </xf>
    <xf numFmtId="0" fontId="2" fillId="4" borderId="8" xfId="17" applyFont="1" applyFill="1" applyBorder="1" applyAlignment="1"/>
    <xf numFmtId="0" fontId="2" fillId="4" borderId="7" xfId="17" applyFont="1" applyFill="1" applyBorder="1" applyAlignment="1"/>
    <xf numFmtId="0" fontId="2" fillId="4" borderId="22" xfId="17" applyFont="1" applyFill="1" applyBorder="1" applyAlignment="1"/>
    <xf numFmtId="0" fontId="2" fillId="4" borderId="0" xfId="17" applyFont="1" applyFill="1" applyBorder="1" applyAlignment="1"/>
    <xf numFmtId="0" fontId="23" fillId="0" borderId="3" xfId="0" applyFont="1" applyFill="1" applyBorder="1" applyAlignment="1">
      <alignment vertical="top" wrapText="1"/>
    </xf>
    <xf numFmtId="0" fontId="11" fillId="2" borderId="3" xfId="17" applyFont="1" applyFill="1" applyBorder="1" applyAlignment="1">
      <alignment vertical="top"/>
    </xf>
    <xf numFmtId="0" fontId="11" fillId="2" borderId="1" xfId="17" applyFont="1" applyFill="1" applyBorder="1" applyAlignment="1">
      <alignment vertical="center"/>
    </xf>
    <xf numFmtId="0" fontId="19" fillId="0" borderId="1" xfId="0" applyFont="1" applyBorder="1" applyAlignment="1">
      <alignment vertical="top" wrapText="1"/>
    </xf>
    <xf numFmtId="0" fontId="23" fillId="0" borderId="1" xfId="17" applyFont="1" applyFill="1" applyBorder="1" applyAlignment="1">
      <alignment vertical="top" wrapText="1"/>
    </xf>
    <xf numFmtId="0" fontId="23" fillId="0" borderId="23" xfId="17" applyFont="1" applyFill="1" applyBorder="1" applyAlignment="1">
      <alignment vertical="top" wrapText="1"/>
    </xf>
    <xf numFmtId="0" fontId="11" fillId="0" borderId="1" xfId="17" quotePrefix="1" applyFont="1" applyFill="1" applyBorder="1" applyAlignment="1">
      <alignment horizontal="right" wrapText="1"/>
    </xf>
    <xf numFmtId="0" fontId="11" fillId="0" borderId="2" xfId="17" applyFont="1" applyFill="1" applyBorder="1"/>
    <xf numFmtId="0" fontId="11" fillId="0" borderId="2" xfId="0" applyFont="1" applyFill="1" applyBorder="1" applyAlignment="1">
      <alignment wrapText="1"/>
    </xf>
    <xf numFmtId="0" fontId="11" fillId="0" borderId="0" xfId="17" applyFont="1" applyFill="1" applyBorder="1" applyAlignment="1">
      <alignment horizontal="center" wrapText="1"/>
    </xf>
    <xf numFmtId="0" fontId="11" fillId="0" borderId="2" xfId="17" applyFont="1" applyFill="1" applyBorder="1" applyAlignment="1">
      <alignment vertical="top" wrapText="1"/>
    </xf>
    <xf numFmtId="0" fontId="11" fillId="0" borderId="0" xfId="17" applyFont="1" applyFill="1" applyAlignment="1">
      <alignment horizontal="center"/>
    </xf>
    <xf numFmtId="0" fontId="11" fillId="0" borderId="1" xfId="17" applyFont="1" applyFill="1" applyBorder="1" applyAlignment="1">
      <alignment horizontal="left"/>
    </xf>
    <xf numFmtId="0" fontId="11" fillId="0" borderId="2" xfId="17" applyFont="1" applyFill="1" applyBorder="1" applyAlignment="1">
      <alignment horizontal="left"/>
    </xf>
    <xf numFmtId="0" fontId="19" fillId="0" borderId="4" xfId="17" applyFont="1" applyFill="1" applyBorder="1" applyAlignment="1">
      <alignment horizontal="center" vertical="center"/>
    </xf>
    <xf numFmtId="0" fontId="19" fillId="0" borderId="4" xfId="0" quotePrefix="1" applyFont="1" applyFill="1" applyBorder="1" applyAlignment="1">
      <alignment horizontal="center" vertical="center" wrapText="1"/>
    </xf>
    <xf numFmtId="0" fontId="26" fillId="0" borderId="1" xfId="0" applyFont="1" applyFill="1" applyBorder="1" applyAlignment="1">
      <alignment vertical="top" wrapText="1"/>
    </xf>
    <xf numFmtId="0" fontId="26" fillId="0" borderId="0" xfId="0" applyFont="1" applyFill="1" applyBorder="1" applyAlignment="1">
      <alignment vertical="top" wrapText="1"/>
    </xf>
    <xf numFmtId="0" fontId="26" fillId="0" borderId="2" xfId="0" applyFont="1" applyFill="1" applyBorder="1" applyAlignment="1">
      <alignment vertical="top" wrapText="1"/>
    </xf>
    <xf numFmtId="0" fontId="19" fillId="0" borderId="41" xfId="0" applyFont="1" applyFill="1" applyBorder="1" applyAlignment="1">
      <alignment horizontal="center" vertical="top" wrapText="1"/>
    </xf>
    <xf numFmtId="0" fontId="19" fillId="0" borderId="4" xfId="0" applyFont="1" applyFill="1" applyBorder="1" applyAlignment="1">
      <alignment horizontal="center" vertical="top" wrapText="1"/>
    </xf>
    <xf numFmtId="0" fontId="19" fillId="7" borderId="3" xfId="17" applyFont="1" applyFill="1" applyBorder="1" applyAlignment="1">
      <alignment vertical="top" wrapText="1"/>
    </xf>
    <xf numFmtId="167" fontId="23" fillId="0" borderId="10" xfId="17" applyNumberFormat="1" applyFont="1" applyFill="1" applyBorder="1" applyAlignment="1"/>
    <xf numFmtId="167" fontId="23" fillId="0" borderId="23" xfId="17" applyNumberFormat="1" applyFont="1" applyFill="1" applyBorder="1" applyAlignment="1">
      <alignment horizontal="left"/>
    </xf>
    <xf numFmtId="0" fontId="19" fillId="0" borderId="2" xfId="17" applyFont="1" applyBorder="1" applyAlignment="1">
      <alignment vertical="top" wrapText="1"/>
    </xf>
    <xf numFmtId="0" fontId="19" fillId="0" borderId="66" xfId="17" applyFont="1" applyFill="1" applyBorder="1" applyAlignment="1"/>
    <xf numFmtId="0" fontId="19" fillId="0" borderId="67" xfId="17" applyFont="1" applyFill="1" applyBorder="1" applyAlignment="1"/>
    <xf numFmtId="167" fontId="19" fillId="0" borderId="37" xfId="17" applyNumberFormat="1" applyFont="1" applyFill="1" applyBorder="1" applyAlignment="1">
      <alignment horizontal="left"/>
    </xf>
    <xf numFmtId="0" fontId="11" fillId="0" borderId="12" xfId="10" applyFont="1" applyFill="1" applyBorder="1" applyAlignment="1">
      <alignment wrapText="1"/>
    </xf>
    <xf numFmtId="0" fontId="19" fillId="5" borderId="27" xfId="17" applyFont="1" applyFill="1" applyBorder="1" applyAlignment="1">
      <alignment horizontal="center" vertical="center"/>
    </xf>
    <xf numFmtId="0" fontId="11" fillId="2" borderId="1" xfId="17" applyFont="1" applyFill="1" applyBorder="1" applyAlignment="1">
      <alignment vertical="top"/>
    </xf>
    <xf numFmtId="0" fontId="19" fillId="2" borderId="1" xfId="17" applyFont="1" applyFill="1" applyBorder="1" applyAlignment="1">
      <alignment vertical="top"/>
    </xf>
    <xf numFmtId="0" fontId="19" fillId="0" borderId="1" xfId="0" applyFont="1" applyBorder="1" applyAlignment="1">
      <alignment horizontal="center" vertical="top"/>
    </xf>
    <xf numFmtId="0" fontId="19" fillId="0" borderId="1" xfId="0" applyFont="1" applyBorder="1" applyAlignment="1">
      <alignment horizontal="left" vertical="top"/>
    </xf>
    <xf numFmtId="0" fontId="19" fillId="0" borderId="23" xfId="0" applyFont="1" applyBorder="1" applyAlignment="1">
      <alignment horizontal="left" vertical="top"/>
    </xf>
    <xf numFmtId="0" fontId="19" fillId="2" borderId="2" xfId="17" applyFont="1" applyFill="1" applyBorder="1" applyAlignment="1">
      <alignment vertical="top"/>
    </xf>
    <xf numFmtId="0" fontId="11" fillId="0" borderId="0" xfId="0" applyFont="1" applyBorder="1" applyAlignment="1">
      <alignment horizontal="left" vertical="top" wrapText="1"/>
    </xf>
    <xf numFmtId="0" fontId="11" fillId="0" borderId="0" xfId="0" applyFont="1" applyFill="1"/>
    <xf numFmtId="0" fontId="11" fillId="0" borderId="0" xfId="0" applyFont="1"/>
    <xf numFmtId="0" fontId="31" fillId="0" borderId="0" xfId="14" applyFont="1" applyFill="1" applyAlignment="1">
      <alignment vertical="center"/>
    </xf>
    <xf numFmtId="0" fontId="13" fillId="0" borderId="0" xfId="14" applyFont="1" applyFill="1" applyBorder="1" applyAlignment="1">
      <alignment horizontal="center" vertical="center"/>
    </xf>
    <xf numFmtId="0" fontId="11" fillId="0" borderId="0" xfId="14" applyFont="1" applyFill="1" applyAlignment="1">
      <alignment vertical="center"/>
    </xf>
    <xf numFmtId="167" fontId="19" fillId="0" borderId="4" xfId="14" applyNumberFormat="1" applyFont="1" applyFill="1" applyBorder="1" applyAlignment="1">
      <alignment horizontal="left" vertical="center"/>
    </xf>
    <xf numFmtId="167" fontId="19" fillId="0" borderId="37" xfId="14" applyNumberFormat="1" applyFont="1" applyFill="1" applyBorder="1" applyAlignment="1">
      <alignment horizontal="left" vertical="center"/>
    </xf>
    <xf numFmtId="167" fontId="19" fillId="0" borderId="36" xfId="14" applyNumberFormat="1" applyFont="1" applyFill="1" applyBorder="1" applyAlignment="1">
      <alignment horizontal="left" vertical="center"/>
    </xf>
    <xf numFmtId="1" fontId="12" fillId="0" borderId="14" xfId="2" quotePrefix="1" applyNumberFormat="1" applyFont="1" applyFill="1" applyBorder="1" applyAlignment="1">
      <alignment horizontal="center"/>
    </xf>
    <xf numFmtId="0" fontId="19" fillId="0" borderId="24" xfId="14" applyFont="1" applyFill="1" applyBorder="1" applyAlignment="1">
      <alignment horizontal="left" vertical="center"/>
    </xf>
    <xf numFmtId="0" fontId="15" fillId="0" borderId="6" xfId="14" applyFont="1" applyFill="1" applyBorder="1" applyAlignment="1">
      <alignment vertical="center"/>
    </xf>
    <xf numFmtId="0" fontId="15" fillId="0" borderId="12" xfId="14" applyFont="1" applyFill="1" applyBorder="1" applyAlignment="1">
      <alignment horizontal="right" vertical="center"/>
    </xf>
    <xf numFmtId="0" fontId="15" fillId="0" borderId="6" xfId="14" applyFont="1" applyFill="1" applyBorder="1" applyAlignment="1">
      <alignment horizontal="right" vertical="center"/>
    </xf>
    <xf numFmtId="1" fontId="12" fillId="0" borderId="15" xfId="2" quotePrefix="1" applyNumberFormat="1" applyFont="1" applyFill="1" applyBorder="1" applyAlignment="1">
      <alignment horizontal="center"/>
    </xf>
    <xf numFmtId="0" fontId="15" fillId="0" borderId="4" xfId="14" applyFont="1" applyFill="1" applyBorder="1" applyAlignment="1">
      <alignment vertical="center"/>
    </xf>
    <xf numFmtId="0" fontId="19" fillId="0" borderId="36" xfId="14" applyFont="1" applyFill="1" applyBorder="1" applyAlignment="1">
      <alignment horizontal="left" vertical="center"/>
    </xf>
    <xf numFmtId="0" fontId="15" fillId="0" borderId="5" xfId="14" applyFont="1" applyFill="1" applyBorder="1" applyAlignment="1">
      <alignment horizontal="right" vertical="center"/>
    </xf>
    <xf numFmtId="0" fontId="15" fillId="0" borderId="4" xfId="14" applyFont="1" applyFill="1" applyBorder="1" applyAlignment="1">
      <alignment horizontal="right" vertical="center"/>
    </xf>
    <xf numFmtId="0" fontId="19" fillId="0" borderId="10" xfId="17" applyFont="1" applyFill="1" applyBorder="1" applyAlignment="1">
      <alignment horizontal="left"/>
    </xf>
    <xf numFmtId="0" fontId="19" fillId="0" borderId="2" xfId="17" applyFont="1" applyFill="1" applyBorder="1" applyAlignment="1">
      <alignment horizontal="center" vertical="top" wrapText="1"/>
    </xf>
    <xf numFmtId="0" fontId="19" fillId="0" borderId="4" xfId="17" applyFont="1" applyFill="1" applyBorder="1" applyAlignment="1">
      <alignment horizontal="left" vertical="top" wrapText="1"/>
    </xf>
    <xf numFmtId="0" fontId="19" fillId="0" borderId="4" xfId="17" applyFont="1" applyBorder="1" applyAlignment="1"/>
    <xf numFmtId="0" fontId="19" fillId="0" borderId="2" xfId="17" applyFont="1" applyBorder="1" applyAlignment="1">
      <alignment wrapText="1"/>
    </xf>
    <xf numFmtId="0" fontId="19" fillId="0" borderId="24" xfId="17" applyFont="1" applyFill="1" applyBorder="1" applyAlignment="1">
      <alignment horizontal="left" vertical="top"/>
    </xf>
    <xf numFmtId="0" fontId="19" fillId="0" borderId="24" xfId="17" applyFont="1" applyBorder="1" applyAlignment="1">
      <alignment horizontal="left" vertical="top"/>
    </xf>
    <xf numFmtId="0" fontId="19" fillId="0" borderId="12" xfId="17" applyFont="1" applyFill="1" applyBorder="1" applyAlignment="1">
      <alignment horizontal="left" vertical="top"/>
    </xf>
    <xf numFmtId="0" fontId="19" fillId="0" borderId="1" xfId="0" applyFont="1" applyBorder="1" applyAlignment="1">
      <alignment horizontal="left" vertical="top" wrapText="1"/>
    </xf>
    <xf numFmtId="0" fontId="20" fillId="0" borderId="0" xfId="10" applyFont="1" applyBorder="1" applyAlignment="1">
      <alignment wrapText="1"/>
    </xf>
    <xf numFmtId="0" fontId="20" fillId="0" borderId="1" xfId="10" applyFont="1" applyBorder="1" applyAlignment="1">
      <alignment wrapText="1"/>
    </xf>
    <xf numFmtId="0" fontId="20" fillId="0" borderId="3" xfId="10" applyFont="1" applyBorder="1" applyAlignment="1">
      <alignment wrapText="1"/>
    </xf>
    <xf numFmtId="0" fontId="19" fillId="0" borderId="6" xfId="0" applyFont="1" applyBorder="1" applyAlignment="1">
      <alignment horizontal="left" vertical="top" wrapText="1"/>
    </xf>
    <xf numFmtId="0" fontId="23" fillId="2" borderId="8" xfId="17" applyFont="1" applyFill="1" applyBorder="1" applyAlignment="1">
      <alignment horizontal="center" vertical="top" wrapText="1"/>
    </xf>
    <xf numFmtId="0" fontId="19" fillId="0" borderId="3" xfId="0" applyFont="1" applyFill="1" applyBorder="1" applyAlignment="1">
      <alignment vertical="top"/>
    </xf>
    <xf numFmtId="0" fontId="7" fillId="0" borderId="0" xfId="0" applyFont="1"/>
    <xf numFmtId="167" fontId="23" fillId="0" borderId="41" xfId="17" applyNumberFormat="1" applyFont="1" applyFill="1" applyBorder="1" applyAlignment="1">
      <alignment horizontal="center" vertical="top" wrapText="1"/>
    </xf>
    <xf numFmtId="167" fontId="23" fillId="2" borderId="37" xfId="17" applyNumberFormat="1" applyFont="1" applyFill="1" applyBorder="1" applyAlignment="1">
      <alignment horizontal="left" vertical="top"/>
    </xf>
    <xf numFmtId="167" fontId="23" fillId="2" borderId="4" xfId="17" applyNumberFormat="1" applyFont="1" applyFill="1" applyBorder="1" applyAlignment="1">
      <alignment horizontal="left" vertical="top"/>
    </xf>
    <xf numFmtId="0" fontId="51" fillId="0" borderId="3" xfId="0" applyFont="1" applyBorder="1" applyAlignment="1">
      <alignment horizontal="center"/>
    </xf>
    <xf numFmtId="0" fontId="19" fillId="0" borderId="3" xfId="0" applyFont="1" applyFill="1" applyBorder="1" applyAlignment="1">
      <alignment horizontal="center" vertical="center" wrapText="1"/>
    </xf>
    <xf numFmtId="0" fontId="19" fillId="0" borderId="3" xfId="0" applyFont="1" applyFill="1" applyBorder="1" applyAlignment="1">
      <alignment horizontal="left" vertical="center" wrapText="1"/>
    </xf>
    <xf numFmtId="0" fontId="8" fillId="0" borderId="3" xfId="0" applyFont="1" applyFill="1" applyBorder="1"/>
    <xf numFmtId="0" fontId="8" fillId="0" borderId="3" xfId="0" applyFont="1" applyFill="1" applyBorder="1" applyAlignment="1">
      <alignment horizontal="left"/>
    </xf>
    <xf numFmtId="0" fontId="19" fillId="0" borderId="6" xfId="0" applyFont="1" applyBorder="1" applyAlignment="1">
      <alignment horizontal="center" vertical="top" wrapText="1"/>
    </xf>
    <xf numFmtId="0" fontId="19" fillId="0" borderId="6" xfId="0" applyFont="1" applyFill="1" applyBorder="1" applyAlignment="1">
      <alignment horizontal="left" vertical="top" wrapText="1"/>
    </xf>
    <xf numFmtId="0" fontId="23" fillId="0" borderId="18" xfId="0" applyFont="1" applyFill="1" applyBorder="1" applyAlignment="1">
      <alignment horizontal="center" vertical="top" wrapText="1"/>
    </xf>
    <xf numFmtId="0" fontId="23" fillId="0" borderId="50" xfId="0" applyFont="1" applyFill="1" applyBorder="1" applyAlignment="1">
      <alignment horizontal="center" vertical="top" wrapText="1"/>
    </xf>
    <xf numFmtId="166" fontId="23" fillId="0" borderId="21" xfId="15" applyNumberFormat="1" applyFont="1" applyFill="1" applyBorder="1" applyAlignment="1">
      <alignment horizontal="center" vertical="center"/>
    </xf>
    <xf numFmtId="0" fontId="19" fillId="0" borderId="7" xfId="0" applyFont="1" applyFill="1" applyBorder="1" applyAlignment="1">
      <alignment horizontal="left" vertical="top" wrapText="1"/>
    </xf>
    <xf numFmtId="0" fontId="19" fillId="0" borderId="7" xfId="0" applyFont="1" applyFill="1" applyBorder="1" applyAlignment="1">
      <alignment vertical="center" wrapText="1"/>
    </xf>
    <xf numFmtId="0" fontId="19" fillId="0" borderId="7" xfId="0" applyFont="1" applyFill="1" applyBorder="1" applyAlignment="1">
      <alignment horizontal="left" vertical="center" wrapText="1"/>
    </xf>
    <xf numFmtId="0" fontId="19" fillId="0" borderId="37" xfId="0" applyFont="1" applyFill="1" applyBorder="1" applyAlignment="1">
      <alignment horizontal="center" vertical="top" wrapText="1"/>
    </xf>
    <xf numFmtId="0" fontId="19" fillId="0" borderId="5" xfId="0" applyFont="1" applyFill="1" applyBorder="1" applyAlignment="1">
      <alignment horizontal="center" vertical="top" wrapText="1"/>
    </xf>
    <xf numFmtId="0" fontId="19" fillId="0" borderId="4" xfId="0" applyFont="1" applyFill="1" applyBorder="1" applyAlignment="1">
      <alignment horizontal="left" vertical="top" wrapText="1"/>
    </xf>
    <xf numFmtId="0" fontId="19" fillId="0" borderId="4" xfId="0" applyFont="1" applyFill="1" applyBorder="1" applyAlignment="1">
      <alignment vertical="center" wrapText="1"/>
    </xf>
    <xf numFmtId="0" fontId="19" fillId="0" borderId="4" xfId="0" applyFont="1" applyFill="1" applyBorder="1" applyAlignment="1">
      <alignment horizontal="left" vertical="center" wrapText="1"/>
    </xf>
    <xf numFmtId="0" fontId="8" fillId="0" borderId="8" xfId="0" applyFont="1" applyBorder="1"/>
    <xf numFmtId="0" fontId="8" fillId="0" borderId="7" xfId="0" applyFont="1" applyBorder="1"/>
    <xf numFmtId="166" fontId="23" fillId="0" borderId="20" xfId="15" applyNumberFormat="1" applyFont="1" applyFill="1" applyBorder="1" applyAlignment="1">
      <alignment horizontal="center" vertical="center"/>
    </xf>
    <xf numFmtId="0" fontId="8" fillId="0" borderId="4" xfId="0" applyFont="1" applyBorder="1"/>
    <xf numFmtId="166" fontId="23" fillId="0" borderId="50" xfId="15" applyNumberFormat="1" applyFont="1" applyFill="1" applyBorder="1" applyAlignment="1">
      <alignment horizontal="center" vertical="center"/>
    </xf>
    <xf numFmtId="0" fontId="8" fillId="0" borderId="18" xfId="0" applyFont="1" applyBorder="1"/>
    <xf numFmtId="0" fontId="8" fillId="0" borderId="6" xfId="0" applyFont="1" applyBorder="1"/>
    <xf numFmtId="0" fontId="19" fillId="0" borderId="0" xfId="10" applyFont="1" applyFill="1" applyBorder="1"/>
    <xf numFmtId="0" fontId="19" fillId="0" borderId="0" xfId="10" applyFont="1" applyFill="1"/>
    <xf numFmtId="0" fontId="23" fillId="0" borderId="0" xfId="17" applyFont="1" applyFill="1" applyAlignment="1"/>
    <xf numFmtId="0" fontId="19" fillId="0" borderId="0" xfId="10" applyFont="1" applyFill="1" applyAlignment="1">
      <alignment horizontal="left"/>
    </xf>
    <xf numFmtId="0" fontId="20" fillId="0" borderId="0" xfId="0" applyFont="1" applyFill="1"/>
    <xf numFmtId="0" fontId="20" fillId="0" borderId="0" xfId="0" applyFont="1"/>
    <xf numFmtId="0" fontId="35" fillId="0" borderId="0" xfId="10" applyFont="1" applyFill="1" applyBorder="1" applyAlignment="1">
      <alignment vertical="top"/>
    </xf>
    <xf numFmtId="0" fontId="52" fillId="0" borderId="0" xfId="0" applyFont="1" applyFill="1" applyAlignment="1">
      <alignment readingOrder="1"/>
    </xf>
    <xf numFmtId="0" fontId="52" fillId="0" borderId="0" xfId="0" applyFont="1" applyFill="1" applyBorder="1" applyAlignment="1">
      <alignment horizontal="left" readingOrder="1"/>
    </xf>
    <xf numFmtId="0" fontId="23" fillId="0" borderId="57" xfId="1" applyFont="1" applyFill="1" applyBorder="1" applyAlignment="1">
      <alignment vertical="center" wrapText="1"/>
    </xf>
    <xf numFmtId="167" fontId="23" fillId="0" borderId="35" xfId="17" applyNumberFormat="1" applyFont="1" applyFill="1" applyBorder="1" applyAlignment="1">
      <alignment horizontal="left"/>
    </xf>
    <xf numFmtId="0" fontId="19" fillId="0" borderId="43" xfId="0" applyFont="1" applyFill="1" applyBorder="1" applyAlignment="1">
      <alignment wrapText="1"/>
    </xf>
    <xf numFmtId="0" fontId="23" fillId="0" borderId="2" xfId="1" applyFont="1" applyFill="1" applyBorder="1" applyAlignment="1">
      <alignment vertical="center" wrapText="1"/>
    </xf>
    <xf numFmtId="0" fontId="23" fillId="0" borderId="43" xfId="1" quotePrefix="1" applyFont="1" applyFill="1" applyBorder="1" applyAlignment="1">
      <alignment wrapText="1"/>
    </xf>
    <xf numFmtId="0" fontId="53" fillId="0" borderId="3" xfId="0" applyFont="1" applyBorder="1" applyAlignment="1">
      <alignment horizontal="left" readingOrder="1"/>
    </xf>
    <xf numFmtId="0" fontId="19" fillId="0" borderId="3" xfId="0" applyFont="1" applyFill="1" applyBorder="1" applyAlignment="1">
      <alignment horizontal="left" wrapText="1"/>
    </xf>
    <xf numFmtId="0" fontId="19" fillId="0" borderId="68" xfId="0" applyFont="1" applyFill="1" applyBorder="1" applyAlignment="1">
      <alignment wrapText="1"/>
    </xf>
    <xf numFmtId="0" fontId="23" fillId="0" borderId="53" xfId="1" applyFont="1" applyFill="1" applyBorder="1" applyAlignment="1">
      <alignment vertical="center" wrapText="1"/>
    </xf>
    <xf numFmtId="0" fontId="54" fillId="0" borderId="51" xfId="0" applyFont="1" applyBorder="1" applyAlignment="1">
      <alignment horizontal="left" readingOrder="1"/>
    </xf>
    <xf numFmtId="0" fontId="23" fillId="0" borderId="44" xfId="1" applyFont="1" applyFill="1" applyBorder="1" applyAlignment="1">
      <alignment horizontal="center" vertical="center" wrapText="1"/>
    </xf>
    <xf numFmtId="0" fontId="19" fillId="0" borderId="14" xfId="18" applyFont="1" applyFill="1" applyBorder="1" applyAlignment="1">
      <alignment horizontal="center" vertical="center" wrapText="1"/>
    </xf>
    <xf numFmtId="0" fontId="53" fillId="0" borderId="6" xfId="0" applyFont="1" applyBorder="1" applyAlignment="1">
      <alignment horizontal="left" readingOrder="1"/>
    </xf>
    <xf numFmtId="0" fontId="19" fillId="0" borderId="23" xfId="18" applyFont="1" applyFill="1" applyBorder="1" applyAlignment="1">
      <alignment horizontal="left" vertical="center" wrapText="1"/>
    </xf>
    <xf numFmtId="0" fontId="19" fillId="0" borderId="21" xfId="18" applyFont="1" applyFill="1" applyBorder="1" applyAlignment="1">
      <alignment horizontal="left" vertical="center" wrapText="1"/>
    </xf>
    <xf numFmtId="0" fontId="19" fillId="0" borderId="6" xfId="18" applyFont="1" applyFill="1" applyBorder="1" applyAlignment="1">
      <alignment horizontal="left" vertical="center" wrapText="1"/>
    </xf>
    <xf numFmtId="0" fontId="23" fillId="0" borderId="6" xfId="1" applyFont="1" applyFill="1" applyBorder="1" applyAlignment="1">
      <alignment horizontal="center" vertical="center" wrapText="1"/>
    </xf>
    <xf numFmtId="0" fontId="23" fillId="0" borderId="23" xfId="1" applyFont="1" applyFill="1" applyBorder="1" applyAlignment="1">
      <alignment horizontal="center" vertical="center" wrapText="1"/>
    </xf>
    <xf numFmtId="0" fontId="19" fillId="0" borderId="15" xfId="18" applyFont="1" applyFill="1" applyBorder="1" applyAlignment="1">
      <alignment horizontal="center" vertical="center" wrapText="1"/>
    </xf>
    <xf numFmtId="0" fontId="53" fillId="0" borderId="4" xfId="0" applyFont="1" applyBorder="1" applyAlignment="1">
      <alignment horizontal="left" readingOrder="1"/>
    </xf>
    <xf numFmtId="0" fontId="19" fillId="0" borderId="37" xfId="18" applyFont="1" applyFill="1" applyBorder="1" applyAlignment="1">
      <alignment horizontal="left" vertical="center" wrapText="1"/>
    </xf>
    <xf numFmtId="0" fontId="23" fillId="0" borderId="4" xfId="1" applyFont="1" applyFill="1" applyBorder="1" applyAlignment="1">
      <alignment horizontal="center" vertical="center" wrapText="1"/>
    </xf>
    <xf numFmtId="0" fontId="23" fillId="0" borderId="37" xfId="1" applyFont="1" applyFill="1" applyBorder="1" applyAlignment="1">
      <alignment horizontal="center" vertical="center" wrapText="1"/>
    </xf>
    <xf numFmtId="0" fontId="54" fillId="0" borderId="4" xfId="0" applyFont="1" applyBorder="1" applyAlignment="1">
      <alignment horizontal="left" readingOrder="1"/>
    </xf>
    <xf numFmtId="0" fontId="19" fillId="0" borderId="5" xfId="10" applyFont="1" applyFill="1" applyBorder="1" applyAlignment="1">
      <alignment vertical="center" wrapText="1"/>
    </xf>
    <xf numFmtId="0" fontId="19" fillId="0" borderId="37" xfId="10" applyFont="1" applyFill="1" applyBorder="1" applyAlignment="1">
      <alignment horizontal="left" vertical="center"/>
    </xf>
    <xf numFmtId="0" fontId="19" fillId="0" borderId="4" xfId="10" applyFont="1" applyFill="1" applyBorder="1" applyAlignment="1">
      <alignment horizontal="left" vertical="center"/>
    </xf>
    <xf numFmtId="0" fontId="19" fillId="0" borderId="22" xfId="18" applyFont="1" applyFill="1" applyBorder="1" applyAlignment="1">
      <alignment horizontal="center" vertical="center" wrapText="1"/>
    </xf>
    <xf numFmtId="0" fontId="19" fillId="0" borderId="22" xfId="10" applyFont="1" applyFill="1" applyBorder="1" applyAlignment="1">
      <alignment horizontal="left" vertical="center"/>
    </xf>
    <xf numFmtId="0" fontId="23" fillId="0" borderId="22" xfId="1" applyFont="1" applyFill="1" applyBorder="1" applyAlignment="1">
      <alignment horizontal="center" vertical="center" wrapText="1"/>
    </xf>
    <xf numFmtId="0" fontId="19" fillId="0" borderId="0" xfId="10" applyFont="1" applyFill="1" applyBorder="1" applyAlignment="1">
      <alignment horizontal="left" vertical="center" wrapText="1"/>
    </xf>
    <xf numFmtId="0" fontId="4" fillId="0" borderId="0" xfId="0" applyFont="1"/>
    <xf numFmtId="0" fontId="0" fillId="0" borderId="0" xfId="0" applyAlignment="1">
      <alignment horizontal="left"/>
    </xf>
    <xf numFmtId="0" fontId="7" fillId="0" borderId="0" xfId="0" applyFont="1" applyAlignment="1">
      <alignment horizontal="left"/>
    </xf>
    <xf numFmtId="0" fontId="23" fillId="2" borderId="8" xfId="17" applyFont="1" applyFill="1" applyBorder="1" applyAlignment="1">
      <alignment horizontal="center" vertical="center"/>
    </xf>
    <xf numFmtId="167" fontId="23" fillId="2" borderId="4" xfId="17" applyNumberFormat="1" applyFont="1" applyFill="1" applyBorder="1" applyAlignment="1">
      <alignment horizontal="center" vertical="top"/>
    </xf>
    <xf numFmtId="167" fontId="23" fillId="0" borderId="4" xfId="17" applyNumberFormat="1" applyFont="1" applyFill="1" applyBorder="1" applyAlignment="1">
      <alignment horizontal="center" vertical="top"/>
    </xf>
    <xf numFmtId="167" fontId="23" fillId="0" borderId="5" xfId="17" applyNumberFormat="1" applyFont="1" applyFill="1" applyBorder="1" applyAlignment="1">
      <alignment horizontal="center" vertical="top"/>
    </xf>
    <xf numFmtId="167" fontId="23" fillId="2" borderId="4" xfId="17" applyNumberFormat="1" applyFont="1" applyFill="1" applyBorder="1" applyAlignment="1">
      <alignment horizontal="center"/>
    </xf>
    <xf numFmtId="167" fontId="23" fillId="2" borderId="5" xfId="17" applyNumberFormat="1" applyFont="1" applyFill="1" applyBorder="1" applyAlignment="1">
      <alignment horizontal="center" vertical="top"/>
    </xf>
    <xf numFmtId="167" fontId="23" fillId="2" borderId="5" xfId="17" applyNumberFormat="1" applyFont="1" applyFill="1" applyBorder="1" applyAlignment="1">
      <alignment horizontal="center" vertical="top" wrapText="1"/>
    </xf>
    <xf numFmtId="167" fontId="23" fillId="2" borderId="36" xfId="17" applyNumberFormat="1" applyFont="1" applyFill="1" applyBorder="1" applyAlignment="1">
      <alignment horizontal="center" vertical="top"/>
    </xf>
    <xf numFmtId="167" fontId="23" fillId="2" borderId="4" xfId="17" applyNumberFormat="1" applyFont="1" applyFill="1" applyBorder="1" applyAlignment="1">
      <alignment horizontal="center" vertical="top" wrapText="1"/>
    </xf>
    <xf numFmtId="0" fontId="0" fillId="0" borderId="8" xfId="0" applyBorder="1" applyAlignment="1">
      <alignment horizontal="center"/>
    </xf>
    <xf numFmtId="0" fontId="23" fillId="2" borderId="3" xfId="17" applyFont="1" applyFill="1" applyBorder="1" applyAlignment="1">
      <alignment horizontal="center" vertical="center"/>
    </xf>
    <xf numFmtId="0" fontId="0" fillId="0" borderId="6" xfId="0" applyBorder="1"/>
    <xf numFmtId="0" fontId="19" fillId="0" borderId="8" xfId="0" applyFont="1" applyFill="1" applyBorder="1" applyAlignment="1">
      <alignment vertical="center" wrapText="1"/>
    </xf>
    <xf numFmtId="0" fontId="19" fillId="0" borderId="8" xfId="0" applyFont="1" applyBorder="1" applyAlignment="1">
      <alignment vertical="center" wrapText="1"/>
    </xf>
    <xf numFmtId="0" fontId="19" fillId="0" borderId="3" xfId="0" applyFont="1" applyBorder="1" applyAlignment="1">
      <alignment vertical="center" wrapText="1"/>
    </xf>
    <xf numFmtId="0" fontId="19" fillId="0" borderId="4" xfId="0" applyFont="1" applyBorder="1" applyAlignment="1">
      <alignment horizontal="left" vertical="top" wrapText="1"/>
    </xf>
    <xf numFmtId="0" fontId="19" fillId="0" borderId="1"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6" fillId="0" borderId="3" xfId="0" applyFont="1" applyBorder="1" applyAlignment="1">
      <alignment horizontal="left" vertical="top" wrapText="1"/>
    </xf>
    <xf numFmtId="0" fontId="11" fillId="0" borderId="3" xfId="0" applyFont="1" applyBorder="1"/>
    <xf numFmtId="0" fontId="6" fillId="0" borderId="6" xfId="0" applyFont="1" applyBorder="1" applyAlignment="1">
      <alignment horizontal="left" vertical="top" wrapText="1"/>
    </xf>
    <xf numFmtId="0" fontId="19" fillId="0" borderId="4" xfId="0" applyFont="1" applyBorder="1" applyAlignment="1">
      <alignment horizontal="center" vertical="top" wrapText="1"/>
    </xf>
    <xf numFmtId="0" fontId="19" fillId="0" borderId="4" xfId="0" applyFont="1" applyFill="1" applyBorder="1" applyAlignment="1">
      <alignment horizontal="center" vertical="center" wrapText="1"/>
    </xf>
    <xf numFmtId="0" fontId="19" fillId="0" borderId="4" xfId="0" applyFont="1" applyBorder="1" applyAlignment="1">
      <alignment horizontal="center"/>
    </xf>
    <xf numFmtId="0" fontId="19" fillId="0" borderId="5"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11" fillId="0" borderId="3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9" fillId="0" borderId="4" xfId="0" applyFont="1" applyBorder="1" applyAlignment="1">
      <alignment horizontal="center" vertical="center" wrapText="1"/>
    </xf>
    <xf numFmtId="0" fontId="8" fillId="0" borderId="5" xfId="0" applyFont="1" applyBorder="1"/>
    <xf numFmtId="0" fontId="19" fillId="0" borderId="4" xfId="0" applyFont="1" applyBorder="1" applyAlignment="1">
      <alignment horizontal="left" vertical="center" wrapText="1"/>
    </xf>
    <xf numFmtId="0" fontId="8" fillId="0" borderId="4" xfId="0" applyFont="1" applyBorder="1" applyAlignment="1">
      <alignment horizontal="center" vertical="center" wrapText="1"/>
    </xf>
    <xf numFmtId="0" fontId="6" fillId="0" borderId="4" xfId="0" applyFont="1" applyBorder="1"/>
    <xf numFmtId="0" fontId="19" fillId="0" borderId="4" xfId="0" applyFont="1" applyBorder="1" applyAlignment="1">
      <alignment horizontal="left" vertical="top"/>
    </xf>
    <xf numFmtId="0" fontId="19" fillId="0" borderId="36" xfId="0" applyFont="1" applyFill="1" applyBorder="1" applyAlignment="1">
      <alignment horizontal="center" vertical="top" wrapText="1"/>
    </xf>
    <xf numFmtId="0" fontId="19" fillId="0" borderId="8" xfId="0" applyFont="1" applyBorder="1" applyAlignment="1">
      <alignment horizontal="center" vertical="top"/>
    </xf>
    <xf numFmtId="0" fontId="19" fillId="0" borderId="4" xfId="0" applyFont="1" applyFill="1" applyBorder="1" applyAlignment="1">
      <alignment vertical="top" wrapText="1"/>
    </xf>
    <xf numFmtId="0" fontId="19" fillId="0" borderId="37" xfId="0" applyFont="1" applyBorder="1"/>
    <xf numFmtId="0" fontId="19" fillId="0" borderId="4" xfId="0" applyFont="1" applyBorder="1" applyAlignment="1">
      <alignment vertical="center" wrapText="1"/>
    </xf>
    <xf numFmtId="0" fontId="19" fillId="0" borderId="36" xfId="0" applyFont="1" applyBorder="1" applyAlignment="1">
      <alignment horizontal="center" vertical="center" wrapText="1"/>
    </xf>
    <xf numFmtId="0" fontId="19" fillId="0" borderId="3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vertical="top" wrapText="1"/>
    </xf>
    <xf numFmtId="0" fontId="6" fillId="0" borderId="0" xfId="11" applyFont="1"/>
    <xf numFmtId="0" fontId="6" fillId="0" borderId="0" xfId="13" applyFont="1"/>
    <xf numFmtId="0" fontId="7" fillId="0" borderId="0" xfId="13" applyFont="1"/>
    <xf numFmtId="0" fontId="19" fillId="0" borderId="0" xfId="11" applyFont="1"/>
    <xf numFmtId="167" fontId="23" fillId="8" borderId="4" xfId="11" applyNumberFormat="1" applyFont="1" applyFill="1" applyBorder="1" applyAlignment="1">
      <alignment horizontal="center" vertical="top"/>
    </xf>
    <xf numFmtId="0" fontId="19" fillId="0" borderId="4" xfId="13" applyFont="1" applyBorder="1" applyAlignment="1">
      <alignment horizontal="left" vertical="top" wrapText="1"/>
    </xf>
    <xf numFmtId="0" fontId="19" fillId="0" borderId="5" xfId="13" applyFont="1" applyFill="1" applyBorder="1" applyAlignment="1">
      <alignment horizontal="center" vertical="top" wrapText="1"/>
    </xf>
    <xf numFmtId="0" fontId="19" fillId="0" borderId="4" xfId="0" applyFont="1" applyBorder="1" applyAlignment="1">
      <alignment horizontal="center" vertical="center"/>
    </xf>
    <xf numFmtId="0" fontId="19" fillId="0" borderId="6" xfId="11" applyFont="1" applyBorder="1" applyAlignment="1">
      <alignment horizontal="center" vertical="center" wrapText="1"/>
    </xf>
    <xf numFmtId="0" fontId="19" fillId="0" borderId="4" xfId="11" applyFont="1" applyBorder="1" applyAlignment="1">
      <alignment horizontal="center" vertical="center"/>
    </xf>
    <xf numFmtId="0" fontId="19" fillId="0" borderId="4" xfId="11" applyFont="1" applyFill="1" applyBorder="1" applyAlignment="1">
      <alignment horizontal="center" vertical="center" wrapText="1"/>
    </xf>
    <xf numFmtId="0" fontId="19" fillId="0" borderId="4" xfId="13" applyFont="1" applyFill="1" applyBorder="1" applyAlignment="1">
      <alignment horizontal="center" vertical="center" wrapText="1"/>
    </xf>
    <xf numFmtId="0" fontId="19" fillId="0" borderId="6" xfId="0" applyFont="1" applyFill="1" applyBorder="1" applyAlignment="1">
      <alignment horizontal="left" vertical="center" wrapText="1"/>
    </xf>
    <xf numFmtId="0" fontId="19" fillId="0" borderId="4" xfId="11" applyFont="1" applyBorder="1"/>
    <xf numFmtId="0" fontId="19" fillId="0" borderId="4" xfId="11" applyFont="1" applyFill="1" applyBorder="1" applyAlignment="1">
      <alignment horizontal="left" vertical="top" wrapText="1"/>
    </xf>
    <xf numFmtId="0" fontId="19" fillId="0" borderId="4" xfId="13" applyFont="1" applyFill="1" applyBorder="1" applyAlignment="1">
      <alignment horizontal="left" vertical="top" wrapText="1"/>
    </xf>
    <xf numFmtId="0" fontId="19" fillId="0" borderId="4" xfId="11" applyFont="1" applyBorder="1" applyAlignment="1">
      <alignment horizontal="left" vertical="top" wrapText="1"/>
    </xf>
    <xf numFmtId="0" fontId="55" fillId="0" borderId="0" xfId="0" applyFont="1" applyAlignment="1">
      <alignment horizontal="center" vertical="center" wrapText="1"/>
    </xf>
    <xf numFmtId="0" fontId="28" fillId="0" borderId="0" xfId="0" applyFont="1" applyBorder="1" applyAlignment="1">
      <alignment vertical="top"/>
    </xf>
    <xf numFmtId="0" fontId="55" fillId="0" borderId="0" xfId="0" applyFont="1" applyBorder="1" applyAlignment="1">
      <alignment vertical="top" wrapText="1"/>
    </xf>
    <xf numFmtId="0" fontId="55" fillId="0" borderId="0" xfId="0" applyFont="1" applyBorder="1" applyAlignment="1">
      <alignment horizontal="left" vertical="top" wrapText="1"/>
    </xf>
    <xf numFmtId="0" fontId="19" fillId="0" borderId="24" xfId="17" applyFont="1" applyBorder="1" applyAlignment="1">
      <alignment vertical="top" wrapText="1"/>
    </xf>
    <xf numFmtId="167" fontId="56" fillId="0" borderId="4" xfId="0" applyNumberFormat="1" applyFont="1" applyBorder="1" applyAlignment="1">
      <alignment horizontal="center" vertical="top" wrapText="1"/>
    </xf>
    <xf numFmtId="0" fontId="49" fillId="0" borderId="8" xfId="0" applyFont="1" applyBorder="1" applyAlignment="1">
      <alignment vertical="top" wrapText="1"/>
    </xf>
    <xf numFmtId="0" fontId="57" fillId="0" borderId="8" xfId="0" applyFont="1" applyFill="1" applyBorder="1" applyAlignment="1">
      <alignment horizontal="left" vertical="top" wrapText="1"/>
    </xf>
    <xf numFmtId="0" fontId="49" fillId="7" borderId="8" xfId="12" applyFont="1" applyFill="1" applyBorder="1" applyAlignment="1">
      <alignment horizontal="left" vertical="top" wrapText="1"/>
    </xf>
    <xf numFmtId="0" fontId="49" fillId="0" borderId="8" xfId="0" applyFont="1" applyBorder="1" applyAlignment="1">
      <alignment horizontal="center" vertical="center" wrapText="1"/>
    </xf>
    <xf numFmtId="0" fontId="49" fillId="0" borderId="37" xfId="0" applyFont="1" applyBorder="1" applyAlignment="1">
      <alignment horizontal="center" vertical="center" wrapText="1"/>
    </xf>
    <xf numFmtId="0" fontId="49" fillId="0" borderId="37" xfId="0" applyFont="1" applyBorder="1" applyAlignment="1">
      <alignment horizontal="center" vertical="top" wrapText="1"/>
    </xf>
    <xf numFmtId="0" fontId="49" fillId="0" borderId="0" xfId="0" applyFont="1" applyAlignment="1">
      <alignment horizontal="left" vertical="top"/>
    </xf>
    <xf numFmtId="0" fontId="20" fillId="0" borderId="4" xfId="0" applyFont="1" applyBorder="1"/>
    <xf numFmtId="0" fontId="49" fillId="0" borderId="8" xfId="0" applyFont="1" applyBorder="1" applyAlignment="1">
      <alignment vertical="center" wrapText="1"/>
    </xf>
    <xf numFmtId="0" fontId="49" fillId="9" borderId="4" xfId="0" applyFont="1" applyFill="1" applyBorder="1" applyAlignment="1">
      <alignment horizontal="center" vertical="center"/>
    </xf>
    <xf numFmtId="0" fontId="20" fillId="9" borderId="4" xfId="0" applyFont="1" applyFill="1" applyBorder="1"/>
    <xf numFmtId="0" fontId="46" fillId="0" borderId="4" xfId="0" applyFont="1" applyBorder="1" applyAlignment="1">
      <alignment horizontal="center" vertical="center" wrapText="1"/>
    </xf>
    <xf numFmtId="0" fontId="49" fillId="7" borderId="4" xfId="0" applyFont="1" applyFill="1" applyBorder="1" applyAlignment="1">
      <alignment horizontal="left" vertical="center"/>
    </xf>
    <xf numFmtId="0" fontId="49" fillId="7" borderId="4" xfId="0" applyNumberFormat="1" applyFont="1" applyFill="1" applyBorder="1" applyAlignment="1">
      <alignment horizontal="center" vertical="center" wrapText="1"/>
    </xf>
    <xf numFmtId="0" fontId="49" fillId="0" borderId="4" xfId="0" applyFont="1" applyBorder="1" applyAlignment="1">
      <alignment horizontal="center" vertical="center" wrapText="1"/>
    </xf>
    <xf numFmtId="0" fontId="49" fillId="9" borderId="4" xfId="0" applyFont="1" applyFill="1" applyBorder="1"/>
    <xf numFmtId="0" fontId="0" fillId="9" borderId="4" xfId="0" applyFill="1" applyBorder="1"/>
    <xf numFmtId="0" fontId="49" fillId="7" borderId="4" xfId="0" applyFont="1" applyFill="1" applyBorder="1" applyAlignment="1">
      <alignment wrapText="1"/>
    </xf>
    <xf numFmtId="1" fontId="19" fillId="7" borderId="4" xfId="0" applyNumberFormat="1" applyFont="1" applyFill="1" applyBorder="1" applyAlignment="1">
      <alignment horizontal="center" wrapText="1"/>
    </xf>
    <xf numFmtId="0" fontId="49" fillId="0" borderId="4" xfId="0" applyFont="1" applyBorder="1" applyAlignment="1">
      <alignment wrapText="1"/>
    </xf>
    <xf numFmtId="167" fontId="23" fillId="0" borderId="4" xfId="0" applyNumberFormat="1" applyFont="1" applyBorder="1" applyAlignment="1">
      <alignment horizontal="left" vertical="top" wrapText="1"/>
    </xf>
    <xf numFmtId="0" fontId="23" fillId="0" borderId="4" xfId="0" applyFont="1" applyBorder="1" applyAlignment="1">
      <alignment horizontal="left" vertical="center" wrapText="1"/>
    </xf>
    <xf numFmtId="0" fontId="23" fillId="0" borderId="4" xfId="0" applyFont="1" applyBorder="1" applyAlignment="1">
      <alignment horizontal="center" vertical="center" wrapText="1"/>
    </xf>
    <xf numFmtId="0" fontId="36" fillId="0" borderId="0" xfId="0" applyFont="1"/>
    <xf numFmtId="167" fontId="23" fillId="0" borderId="35" xfId="17" applyNumberFormat="1" applyFont="1" applyFill="1" applyBorder="1" applyAlignment="1">
      <alignment horizontal="left" wrapText="1"/>
    </xf>
    <xf numFmtId="0" fontId="23" fillId="2" borderId="1" xfId="17" applyFont="1" applyFill="1" applyBorder="1" applyAlignment="1">
      <alignment horizontal="center" vertical="center" wrapText="1"/>
    </xf>
    <xf numFmtId="0" fontId="23" fillId="2" borderId="1" xfId="17" applyFont="1" applyFill="1" applyBorder="1" applyAlignment="1">
      <alignment horizontal="left" vertical="center" wrapText="1"/>
    </xf>
    <xf numFmtId="0" fontId="10" fillId="0" borderId="1" xfId="17" applyFont="1" applyFill="1" applyBorder="1" applyAlignment="1">
      <alignment vertical="top"/>
    </xf>
    <xf numFmtId="1" fontId="23" fillId="0" borderId="2" xfId="3" applyNumberFormat="1" applyFont="1" applyFill="1" applyBorder="1" applyAlignment="1">
      <alignment vertical="top" wrapText="1"/>
    </xf>
    <xf numFmtId="0" fontId="10" fillId="0" borderId="23" xfId="17" applyFont="1" applyFill="1" applyBorder="1" applyAlignment="1">
      <alignment vertical="top"/>
    </xf>
    <xf numFmtId="1" fontId="23" fillId="0" borderId="12" xfId="3" applyNumberFormat="1" applyFont="1" applyFill="1" applyBorder="1" applyAlignment="1">
      <alignment vertical="top" wrapText="1"/>
    </xf>
    <xf numFmtId="0" fontId="23" fillId="2" borderId="50" xfId="17" applyFont="1" applyFill="1" applyBorder="1" applyAlignment="1">
      <alignment horizontal="center" vertical="center" textRotation="90" wrapText="1"/>
    </xf>
    <xf numFmtId="166" fontId="19" fillId="0" borderId="0" xfId="15" applyNumberFormat="1" applyFont="1" applyBorder="1" applyAlignment="1">
      <alignment horizontal="left" vertical="center"/>
    </xf>
    <xf numFmtId="166" fontId="19" fillId="0" borderId="41" xfId="15" applyNumberFormat="1" applyFont="1" applyBorder="1" applyAlignment="1">
      <alignment horizontal="left" vertical="center"/>
    </xf>
    <xf numFmtId="166" fontId="19" fillId="0" borderId="41" xfId="15" applyNumberFormat="1" applyFont="1" applyFill="1" applyBorder="1" applyAlignment="1">
      <alignment horizontal="left" vertical="center"/>
    </xf>
    <xf numFmtId="0" fontId="23" fillId="7" borderId="1" xfId="0" applyFont="1" applyFill="1" applyBorder="1" applyAlignment="1">
      <alignment horizontal="center"/>
    </xf>
    <xf numFmtId="0" fontId="19" fillId="7" borderId="37" xfId="0" applyFont="1" applyFill="1" applyBorder="1"/>
    <xf numFmtId="0" fontId="23" fillId="7" borderId="18" xfId="0" applyFont="1" applyFill="1" applyBorder="1" applyAlignment="1">
      <alignment horizontal="center"/>
    </xf>
    <xf numFmtId="167" fontId="19" fillId="7" borderId="10" xfId="17" applyNumberFormat="1" applyFont="1" applyFill="1" applyBorder="1" applyAlignment="1">
      <alignment vertical="top"/>
    </xf>
    <xf numFmtId="0" fontId="19" fillId="0" borderId="3" xfId="17" applyFont="1" applyFill="1" applyBorder="1" applyAlignment="1">
      <alignment vertical="center"/>
    </xf>
    <xf numFmtId="0" fontId="8" fillId="2" borderId="0" xfId="17" applyFont="1" applyFill="1" applyAlignment="1">
      <alignment horizontal="left" vertical="center"/>
    </xf>
    <xf numFmtId="0" fontId="19" fillId="3" borderId="1" xfId="17" applyFont="1" applyFill="1" applyBorder="1" applyAlignment="1">
      <alignment vertical="top"/>
    </xf>
    <xf numFmtId="0" fontId="19" fillId="0" borderId="6" xfId="0" applyFont="1" applyFill="1" applyBorder="1" applyAlignment="1">
      <alignment vertical="top" wrapText="1"/>
    </xf>
    <xf numFmtId="0" fontId="23" fillId="0" borderId="4" xfId="10" applyFont="1" applyFill="1" applyBorder="1" applyAlignment="1">
      <alignment horizontal="center" vertical="center" wrapText="1"/>
    </xf>
    <xf numFmtId="0" fontId="0" fillId="0" borderId="4" xfId="0" applyBorder="1" applyAlignment="1">
      <alignment horizontal="center" vertical="center" wrapText="1"/>
    </xf>
    <xf numFmtId="0" fontId="23" fillId="0" borderId="8" xfId="10" applyFont="1" applyFill="1" applyBorder="1" applyAlignment="1">
      <alignment horizontal="center" wrapText="1"/>
    </xf>
    <xf numFmtId="0" fontId="3" fillId="0" borderId="0" xfId="0" applyFont="1"/>
    <xf numFmtId="0" fontId="2" fillId="0" borderId="0" xfId="0" applyFont="1"/>
    <xf numFmtId="0" fontId="3" fillId="0" borderId="0" xfId="0" applyFont="1" applyAlignment="1">
      <alignment horizontal="left" vertical="top"/>
    </xf>
    <xf numFmtId="0" fontId="2" fillId="0" borderId="0" xfId="0" applyFont="1" applyAlignment="1">
      <alignment horizontal="left" vertical="top"/>
    </xf>
    <xf numFmtId="0" fontId="23" fillId="0" borderId="45" xfId="17" applyFont="1" applyFill="1" applyBorder="1" applyAlignment="1">
      <alignment horizontal="center"/>
    </xf>
    <xf numFmtId="167" fontId="19" fillId="0" borderId="22" xfId="17" applyNumberFormat="1" applyFont="1" applyFill="1" applyBorder="1" applyAlignment="1">
      <alignment horizontal="left" wrapText="1"/>
    </xf>
    <xf numFmtId="0" fontId="43" fillId="4" borderId="3" xfId="17" applyFont="1" applyFill="1" applyBorder="1" applyAlignment="1"/>
    <xf numFmtId="0" fontId="43" fillId="4" borderId="8" xfId="17" applyFont="1" applyFill="1" applyBorder="1" applyAlignment="1"/>
    <xf numFmtId="0" fontId="43" fillId="4" borderId="4" xfId="17" applyFont="1" applyFill="1" applyBorder="1" applyAlignment="1"/>
    <xf numFmtId="0" fontId="43" fillId="0" borderId="0" xfId="17" applyFont="1" applyFill="1" applyAlignment="1">
      <alignment vertical="center"/>
    </xf>
    <xf numFmtId="0" fontId="58" fillId="0" borderId="0" xfId="17" applyFont="1" applyFill="1" applyAlignment="1">
      <alignment vertical="center"/>
    </xf>
    <xf numFmtId="0" fontId="59" fillId="0" borderId="0" xfId="17" applyFont="1" applyFill="1"/>
    <xf numFmtId="0" fontId="46" fillId="0" borderId="0" xfId="0" applyFont="1"/>
    <xf numFmtId="0" fontId="19" fillId="0" borderId="69" xfId="0" applyFont="1" applyBorder="1" applyAlignment="1">
      <alignment vertical="center" wrapText="1"/>
    </xf>
    <xf numFmtId="0" fontId="20" fillId="0" borderId="20" xfId="10" applyFont="1" applyBorder="1" applyAlignment="1">
      <alignment wrapText="1"/>
    </xf>
    <xf numFmtId="0" fontId="19" fillId="0" borderId="20" xfId="17" applyFont="1" applyFill="1" applyBorder="1" applyAlignment="1"/>
    <xf numFmtId="0" fontId="23" fillId="0" borderId="20" xfId="17" applyFont="1" applyFill="1" applyBorder="1" applyAlignment="1">
      <alignment horizontal="center"/>
    </xf>
    <xf numFmtId="0" fontId="15" fillId="4" borderId="20" xfId="17" applyFont="1" applyFill="1" applyBorder="1" applyAlignment="1"/>
    <xf numFmtId="0" fontId="15" fillId="4" borderId="38" xfId="17" applyFont="1" applyFill="1" applyBorder="1" applyAlignment="1"/>
    <xf numFmtId="0" fontId="15" fillId="4" borderId="41" xfId="17" applyFont="1" applyFill="1" applyBorder="1" applyAlignment="1"/>
    <xf numFmtId="0" fontId="19" fillId="0" borderId="42" xfId="0" applyFont="1" applyFill="1" applyBorder="1" applyAlignment="1">
      <alignment horizontal="center" vertical="top" wrapText="1"/>
    </xf>
    <xf numFmtId="0" fontId="8" fillId="0" borderId="22" xfId="0" applyFont="1" applyBorder="1" applyAlignment="1">
      <alignment horizontal="center"/>
    </xf>
    <xf numFmtId="0" fontId="8" fillId="0" borderId="42" xfId="0" applyFont="1" applyBorder="1" applyAlignment="1">
      <alignment horizontal="center"/>
    </xf>
    <xf numFmtId="0" fontId="8" fillId="0" borderId="36" xfId="0" applyFont="1" applyBorder="1" applyAlignment="1">
      <alignment horizontal="center"/>
    </xf>
    <xf numFmtId="0" fontId="8" fillId="0" borderId="46" xfId="0" applyFont="1" applyBorder="1" applyAlignment="1">
      <alignment horizontal="center"/>
    </xf>
    <xf numFmtId="0" fontId="8" fillId="0" borderId="24" xfId="0" applyFont="1" applyBorder="1" applyAlignment="1">
      <alignment horizontal="center"/>
    </xf>
    <xf numFmtId="0" fontId="19" fillId="0" borderId="2" xfId="0" applyFont="1" applyBorder="1" applyAlignment="1">
      <alignment vertical="center" wrapText="1"/>
    </xf>
    <xf numFmtId="0" fontId="19" fillId="0" borderId="3" xfId="0" applyFont="1" applyBorder="1" applyAlignment="1">
      <alignment horizontal="left" vertical="center" wrapText="1"/>
    </xf>
    <xf numFmtId="0" fontId="46" fillId="0" borderId="37" xfId="18" applyFont="1" applyFill="1" applyBorder="1" applyAlignment="1">
      <alignment horizontal="left" vertical="center" wrapText="1"/>
    </xf>
    <xf numFmtId="0" fontId="46" fillId="0" borderId="21" xfId="18" applyFont="1" applyFill="1" applyBorder="1" applyAlignment="1">
      <alignment horizontal="left" vertical="center" wrapText="1"/>
    </xf>
    <xf numFmtId="0" fontId="46" fillId="0" borderId="23" xfId="18" applyFont="1" applyFill="1" applyBorder="1" applyAlignment="1">
      <alignment horizontal="left" vertical="center" wrapText="1"/>
    </xf>
    <xf numFmtId="0" fontId="46" fillId="0" borderId="6" xfId="18" applyFont="1" applyFill="1" applyBorder="1" applyAlignment="1">
      <alignment horizontal="left" vertical="center" wrapText="1"/>
    </xf>
    <xf numFmtId="0" fontId="50" fillId="0" borderId="4" xfId="1" applyFont="1" applyFill="1" applyBorder="1" applyAlignment="1">
      <alignment horizontal="center" vertical="center" wrapText="1"/>
    </xf>
    <xf numFmtId="0" fontId="50" fillId="0" borderId="37" xfId="1" applyFont="1" applyFill="1" applyBorder="1" applyAlignment="1">
      <alignment horizontal="center" vertical="center" wrapText="1"/>
    </xf>
    <xf numFmtId="0" fontId="46" fillId="0" borderId="3" xfId="0" applyFont="1" applyFill="1" applyBorder="1"/>
    <xf numFmtId="0" fontId="46" fillId="0" borderId="1"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6" fillId="0" borderId="2" xfId="0" applyFont="1" applyFill="1" applyBorder="1" applyAlignment="1">
      <alignment horizontal="center" vertical="center" wrapText="1"/>
    </xf>
    <xf numFmtId="0" fontId="44" fillId="0" borderId="4" xfId="0" applyFont="1" applyBorder="1"/>
    <xf numFmtId="0" fontId="44" fillId="0" borderId="0" xfId="0" applyFont="1" applyAlignment="1">
      <alignment horizontal="left"/>
    </xf>
    <xf numFmtId="0" fontId="11" fillId="0" borderId="2" xfId="0" applyFont="1" applyFill="1" applyBorder="1" applyAlignment="1">
      <alignment horizontal="left" wrapText="1"/>
    </xf>
    <xf numFmtId="0" fontId="44" fillId="0" borderId="0" xfId="11" applyFont="1"/>
    <xf numFmtId="0" fontId="43" fillId="2" borderId="8" xfId="17" applyFont="1" applyFill="1" applyBorder="1" applyAlignment="1"/>
    <xf numFmtId="0" fontId="19" fillId="0" borderId="2" xfId="10" applyFont="1" applyBorder="1" applyAlignment="1">
      <alignment horizontal="left" vertical="top" wrapText="1"/>
    </xf>
    <xf numFmtId="0" fontId="19" fillId="0" borderId="3" xfId="10" applyFont="1" applyBorder="1" applyAlignment="1">
      <alignment vertical="center" wrapText="1"/>
    </xf>
    <xf numFmtId="0" fontId="23" fillId="0" borderId="50" xfId="17" applyFont="1" applyFill="1" applyBorder="1" applyAlignment="1">
      <alignment vertical="center" wrapText="1"/>
    </xf>
    <xf numFmtId="167" fontId="19" fillId="0" borderId="9" xfId="17" applyNumberFormat="1" applyFont="1" applyFill="1" applyBorder="1" applyAlignment="1">
      <alignment horizontal="left" wrapText="1"/>
    </xf>
    <xf numFmtId="0" fontId="23" fillId="0" borderId="23" xfId="17" applyFont="1" applyFill="1" applyBorder="1" applyAlignment="1">
      <alignment horizontal="center"/>
    </xf>
    <xf numFmtId="0" fontId="23" fillId="0" borderId="6" xfId="17" applyFont="1" applyFill="1" applyBorder="1" applyAlignment="1">
      <alignment horizontal="center"/>
    </xf>
    <xf numFmtId="0" fontId="20" fillId="0" borderId="0" xfId="17" applyFont="1" applyFill="1" applyBorder="1"/>
    <xf numFmtId="0" fontId="19" fillId="4" borderId="70" xfId="17" applyFont="1" applyFill="1" applyBorder="1" applyAlignment="1"/>
    <xf numFmtId="0" fontId="19" fillId="4" borderId="1" xfId="17" applyFont="1" applyFill="1" applyBorder="1" applyAlignment="1"/>
    <xf numFmtId="0" fontId="19" fillId="4" borderId="3" xfId="17" applyFont="1" applyFill="1" applyBorder="1" applyAlignment="1"/>
    <xf numFmtId="0" fontId="19" fillId="4" borderId="9" xfId="17" applyFont="1" applyFill="1" applyBorder="1" applyAlignment="1"/>
    <xf numFmtId="0" fontId="19" fillId="4" borderId="8" xfId="17" applyFont="1" applyFill="1" applyBorder="1" applyAlignment="1"/>
    <xf numFmtId="0" fontId="19" fillId="4" borderId="37" xfId="17" applyFont="1" applyFill="1" applyBorder="1" applyAlignment="1"/>
    <xf numFmtId="0" fontId="19" fillId="4" borderId="4" xfId="17" applyFont="1" applyFill="1" applyBorder="1" applyAlignment="1"/>
    <xf numFmtId="167" fontId="19" fillId="0" borderId="9" xfId="17" applyNumberFormat="1" applyFont="1" applyFill="1" applyBorder="1" applyAlignment="1"/>
    <xf numFmtId="0" fontId="19" fillId="0" borderId="6" xfId="17" applyFont="1" applyFill="1" applyBorder="1" applyAlignment="1">
      <alignment horizontal="left"/>
    </xf>
    <xf numFmtId="0" fontId="6" fillId="7" borderId="0" xfId="0" applyFont="1" applyFill="1"/>
    <xf numFmtId="0" fontId="19" fillId="7" borderId="1" xfId="0" applyFont="1" applyFill="1" applyBorder="1" applyAlignment="1">
      <alignment horizontal="left"/>
    </xf>
    <xf numFmtId="0" fontId="23" fillId="0" borderId="0" xfId="17" applyFont="1"/>
    <xf numFmtId="1" fontId="23" fillId="0" borderId="0" xfId="3" applyNumberFormat="1" applyFont="1" applyFill="1" applyBorder="1" applyAlignment="1">
      <alignment horizontal="left" vertical="center"/>
    </xf>
    <xf numFmtId="0" fontId="19" fillId="0" borderId="0" xfId="17" applyFont="1" applyAlignment="1">
      <alignment vertical="top" wrapText="1"/>
    </xf>
    <xf numFmtId="0" fontId="19" fillId="0" borderId="0" xfId="17" applyFont="1"/>
    <xf numFmtId="0" fontId="19" fillId="0" borderId="0" xfId="17" applyFont="1" applyBorder="1" applyAlignment="1">
      <alignment horizontal="right" vertical="top" wrapText="1"/>
    </xf>
    <xf numFmtId="0" fontId="19" fillId="0" borderId="0" xfId="17" applyFont="1" applyBorder="1" applyAlignment="1">
      <alignment horizontal="left" vertical="top"/>
    </xf>
    <xf numFmtId="0" fontId="19" fillId="0" borderId="0" xfId="17" applyFont="1" applyBorder="1" applyAlignment="1">
      <alignment vertical="top"/>
    </xf>
    <xf numFmtId="0" fontId="19" fillId="0" borderId="0" xfId="0" applyFont="1" applyBorder="1" applyAlignment="1">
      <alignment horizontal="right"/>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49" fillId="0" borderId="4" xfId="0" applyFont="1" applyBorder="1" applyAlignment="1">
      <alignment horizontal="left" vertical="top" wrapText="1"/>
    </xf>
    <xf numFmtId="0" fontId="6" fillId="0" borderId="0" xfId="11"/>
    <xf numFmtId="0" fontId="3" fillId="2" borderId="0" xfId="11" applyFont="1" applyFill="1" applyAlignment="1">
      <alignment horizontal="right"/>
    </xf>
    <xf numFmtId="0" fontId="19" fillId="0" borderId="0" xfId="11" applyFont="1" applyFill="1" applyBorder="1" applyAlignment="1"/>
    <xf numFmtId="0" fontId="6" fillId="0" borderId="0" xfId="11" applyBorder="1" applyAlignment="1">
      <alignment horizontal="left" vertical="top" wrapText="1"/>
    </xf>
    <xf numFmtId="0" fontId="6" fillId="0" borderId="2" xfId="11" applyBorder="1" applyAlignment="1">
      <alignment horizontal="left" vertical="top" wrapText="1"/>
    </xf>
    <xf numFmtId="0" fontId="19" fillId="0" borderId="0" xfId="11" applyFont="1" applyFill="1" applyBorder="1"/>
    <xf numFmtId="0" fontId="19" fillId="0" borderId="0" xfId="11" applyFont="1" applyBorder="1" applyAlignment="1">
      <alignment horizontal="left" vertical="top" wrapText="1"/>
    </xf>
    <xf numFmtId="0" fontId="19" fillId="0" borderId="0" xfId="11" applyFont="1" applyBorder="1" applyAlignment="1">
      <alignment vertical="top" wrapText="1"/>
    </xf>
    <xf numFmtId="0" fontId="19" fillId="0" borderId="24" xfId="11" applyFont="1" applyFill="1" applyBorder="1" applyAlignment="1"/>
    <xf numFmtId="0" fontId="6" fillId="0" borderId="0" xfId="11" applyFont="1" applyBorder="1" applyAlignment="1">
      <alignment horizontal="left" vertical="top" wrapText="1"/>
    </xf>
    <xf numFmtId="0" fontId="6" fillId="0" borderId="2" xfId="11" applyFont="1" applyBorder="1" applyAlignment="1">
      <alignment horizontal="left" vertical="top" wrapText="1"/>
    </xf>
    <xf numFmtId="0" fontId="23" fillId="0" borderId="0" xfId="11" applyFont="1" applyFill="1" applyBorder="1"/>
    <xf numFmtId="0" fontId="19" fillId="0" borderId="0" xfId="11" applyFont="1" applyBorder="1"/>
    <xf numFmtId="0" fontId="19" fillId="0" borderId="0" xfId="11" applyFont="1" applyBorder="1" applyAlignment="1"/>
    <xf numFmtId="0" fontId="23" fillId="0" borderId="0" xfId="11" applyFont="1" applyBorder="1"/>
    <xf numFmtId="0" fontId="19" fillId="0" borderId="0" xfId="11" applyFont="1" applyBorder="1" applyAlignment="1">
      <alignment wrapText="1"/>
    </xf>
    <xf numFmtId="0" fontId="19" fillId="0" borderId="2" xfId="11" applyFont="1" applyBorder="1" applyAlignment="1">
      <alignment wrapText="1"/>
    </xf>
    <xf numFmtId="0" fontId="19" fillId="0" borderId="22" xfId="11" applyFont="1" applyFill="1" applyBorder="1"/>
    <xf numFmtId="0" fontId="19" fillId="0" borderId="2" xfId="11" applyFont="1" applyBorder="1" applyAlignment="1"/>
    <xf numFmtId="0" fontId="49" fillId="0" borderId="0" xfId="0" applyFont="1" applyFill="1" applyBorder="1" applyAlignment="1">
      <alignment vertical="top" wrapText="1"/>
    </xf>
    <xf numFmtId="0" fontId="6" fillId="0" borderId="0" xfId="0" applyFont="1" applyBorder="1"/>
    <xf numFmtId="0" fontId="19" fillId="0" borderId="5" xfId="0" applyFont="1" applyBorder="1" applyAlignment="1">
      <alignment horizontal="left" vertical="center" wrapText="1"/>
    </xf>
    <xf numFmtId="167" fontId="23" fillId="0" borderId="10" xfId="17" applyNumberFormat="1" applyFont="1" applyFill="1" applyBorder="1" applyAlignment="1">
      <alignment horizontal="left"/>
    </xf>
    <xf numFmtId="0" fontId="7" fillId="0" borderId="0" xfId="0" applyFont="1" applyAlignment="1"/>
    <xf numFmtId="0" fontId="7" fillId="0" borderId="24" xfId="0" applyFont="1" applyBorder="1" applyAlignment="1"/>
    <xf numFmtId="0" fontId="19" fillId="0" borderId="0" xfId="0" applyFont="1" applyBorder="1" applyAlignment="1">
      <alignment horizontal="left" vertical="center" wrapText="1"/>
    </xf>
    <xf numFmtId="0" fontId="19" fillId="0" borderId="1" xfId="0" applyFont="1" applyBorder="1" applyAlignment="1">
      <alignment horizontal="left" vertical="center" wrapText="1"/>
    </xf>
    <xf numFmtId="0" fontId="6" fillId="0" borderId="0" xfId="0" applyFont="1" applyAlignment="1">
      <alignment horizontal="left"/>
    </xf>
    <xf numFmtId="0" fontId="7" fillId="0" borderId="24" xfId="0" applyFont="1" applyBorder="1" applyAlignment="1">
      <alignment horizontal="left"/>
    </xf>
    <xf numFmtId="0" fontId="7" fillId="0" borderId="0" xfId="0" applyFont="1" applyBorder="1" applyAlignment="1">
      <alignment horizontal="left"/>
    </xf>
    <xf numFmtId="0" fontId="6" fillId="0" borderId="3" xfId="0" applyFont="1" applyBorder="1" applyAlignment="1">
      <alignment horizontal="left"/>
    </xf>
    <xf numFmtId="0" fontId="51" fillId="0" borderId="3" xfId="0" applyFont="1" applyBorder="1" applyAlignment="1">
      <alignment horizontal="left"/>
    </xf>
    <xf numFmtId="0" fontId="23" fillId="0" borderId="45" xfId="0" applyFont="1" applyFill="1" applyBorder="1" applyAlignment="1">
      <alignment horizontal="left" vertical="top" wrapText="1"/>
    </xf>
    <xf numFmtId="0" fontId="6" fillId="0" borderId="11" xfId="0" applyFont="1" applyBorder="1" applyAlignment="1">
      <alignment horizontal="left"/>
    </xf>
    <xf numFmtId="0" fontId="6" fillId="0" borderId="5" xfId="0" applyFont="1" applyBorder="1" applyAlignment="1">
      <alignment horizontal="left"/>
    </xf>
    <xf numFmtId="0" fontId="6" fillId="0" borderId="10" xfId="0" applyFont="1" applyBorder="1" applyAlignment="1">
      <alignment horizontal="left"/>
    </xf>
    <xf numFmtId="0" fontId="8" fillId="0" borderId="8" xfId="0" applyFont="1" applyBorder="1" applyAlignment="1">
      <alignment horizontal="left"/>
    </xf>
    <xf numFmtId="0" fontId="8" fillId="0" borderId="7" xfId="0" applyFont="1" applyBorder="1" applyAlignment="1">
      <alignment horizontal="left"/>
    </xf>
    <xf numFmtId="0" fontId="8" fillId="0" borderId="4" xfId="0" applyFont="1" applyBorder="1" applyAlignment="1">
      <alignment horizontal="left"/>
    </xf>
    <xf numFmtId="0" fontId="6" fillId="0" borderId="45" xfId="0" applyFont="1" applyBorder="1" applyAlignment="1">
      <alignment horizontal="left"/>
    </xf>
    <xf numFmtId="0" fontId="8" fillId="0" borderId="18" xfId="0" applyFont="1" applyBorder="1" applyAlignment="1">
      <alignment horizontal="left"/>
    </xf>
    <xf numFmtId="0" fontId="6" fillId="0" borderId="12" xfId="0" applyFont="1" applyBorder="1" applyAlignment="1">
      <alignment horizontal="left"/>
    </xf>
    <xf numFmtId="0" fontId="8" fillId="0" borderId="6" xfId="0" applyFont="1" applyBorder="1" applyAlignment="1">
      <alignment horizontal="left"/>
    </xf>
    <xf numFmtId="0" fontId="8" fillId="0" borderId="0" xfId="0" applyFont="1" applyAlignment="1">
      <alignment horizontal="left"/>
    </xf>
    <xf numFmtId="0" fontId="23" fillId="0" borderId="49" xfId="0" applyFont="1" applyFill="1" applyBorder="1" applyAlignment="1">
      <alignment horizontal="left" vertical="top" wrapText="1"/>
    </xf>
    <xf numFmtId="0" fontId="19" fillId="0" borderId="39" xfId="0" applyFont="1" applyFill="1" applyBorder="1" applyAlignment="1">
      <alignment horizontal="left" vertical="top" wrapText="1"/>
    </xf>
    <xf numFmtId="0" fontId="19" fillId="0" borderId="37" xfId="0" applyFont="1" applyFill="1" applyBorder="1" applyAlignment="1">
      <alignment horizontal="left" vertical="top" wrapText="1"/>
    </xf>
    <xf numFmtId="0" fontId="8" fillId="0" borderId="9" xfId="0" applyFont="1" applyBorder="1" applyAlignment="1">
      <alignment horizontal="left"/>
    </xf>
    <xf numFmtId="0" fontId="8" fillId="0" borderId="39" xfId="0" applyFont="1" applyBorder="1" applyAlignment="1">
      <alignment horizontal="left"/>
    </xf>
    <xf numFmtId="0" fontId="8" fillId="0" borderId="37" xfId="0" applyFont="1" applyBorder="1" applyAlignment="1">
      <alignment horizontal="left"/>
    </xf>
    <xf numFmtId="0" fontId="8" fillId="0" borderId="44" xfId="0" applyFont="1" applyBorder="1" applyAlignment="1">
      <alignment horizontal="left"/>
    </xf>
    <xf numFmtId="0" fontId="8" fillId="0" borderId="23" xfId="0" applyFont="1" applyBorder="1" applyAlignment="1">
      <alignment horizontal="left"/>
    </xf>
    <xf numFmtId="0" fontId="23" fillId="0" borderId="18" xfId="0" applyFont="1" applyFill="1" applyBorder="1" applyAlignment="1">
      <alignment horizontal="left" vertical="top" wrapText="1"/>
    </xf>
    <xf numFmtId="0" fontId="23" fillId="0" borderId="46" xfId="0" applyFont="1" applyFill="1" applyBorder="1" applyAlignment="1">
      <alignment horizontal="left" vertical="top" wrapText="1"/>
    </xf>
    <xf numFmtId="0" fontId="19" fillId="0" borderId="42" xfId="0" applyFont="1" applyFill="1" applyBorder="1" applyAlignment="1">
      <alignment horizontal="left" vertical="top" wrapText="1"/>
    </xf>
    <xf numFmtId="0" fontId="19" fillId="0" borderId="36" xfId="0" applyFont="1" applyFill="1" applyBorder="1" applyAlignment="1">
      <alignment horizontal="left" vertical="top" wrapText="1"/>
    </xf>
    <xf numFmtId="0" fontId="8" fillId="0" borderId="22" xfId="0" applyFont="1" applyBorder="1" applyAlignment="1">
      <alignment horizontal="left"/>
    </xf>
    <xf numFmtId="0" fontId="8" fillId="0" borderId="42" xfId="0" applyFont="1" applyBorder="1" applyAlignment="1">
      <alignment horizontal="left"/>
    </xf>
    <xf numFmtId="0" fontId="8" fillId="0" borderId="36" xfId="0" applyFont="1" applyBorder="1" applyAlignment="1">
      <alignment horizontal="left"/>
    </xf>
    <xf numFmtId="0" fontId="8" fillId="0" borderId="46" xfId="0" applyFont="1" applyBorder="1" applyAlignment="1">
      <alignment horizontal="left"/>
    </xf>
    <xf numFmtId="0" fontId="8" fillId="0" borderId="24" xfId="0" applyFont="1" applyBorder="1" applyAlignment="1">
      <alignment horizontal="left"/>
    </xf>
    <xf numFmtId="0" fontId="49" fillId="0" borderId="4" xfId="0" applyFont="1" applyBorder="1" applyAlignment="1">
      <alignment horizontal="center" vertical="center" wrapText="1"/>
    </xf>
    <xf numFmtId="0" fontId="19" fillId="0" borderId="24" xfId="17" applyFont="1" applyFill="1" applyBorder="1" applyAlignment="1">
      <alignment horizontal="left" wrapText="1"/>
    </xf>
    <xf numFmtId="0" fontId="2" fillId="0" borderId="1" xfId="17" applyFont="1" applyFill="1" applyBorder="1" applyAlignment="1"/>
    <xf numFmtId="0" fontId="0" fillId="0" borderId="6" xfId="0" applyFill="1" applyBorder="1"/>
    <xf numFmtId="1" fontId="19" fillId="0" borderId="2" xfId="3" applyNumberFormat="1" applyFont="1" applyFill="1" applyBorder="1" applyAlignment="1">
      <alignment horizontal="center"/>
    </xf>
    <xf numFmtId="0" fontId="19" fillId="0" borderId="9" xfId="0" applyFont="1" applyFill="1" applyBorder="1" applyAlignment="1">
      <alignment horizontal="center" vertical="center" wrapText="1"/>
    </xf>
    <xf numFmtId="0" fontId="19" fillId="0" borderId="22" xfId="0" applyFont="1" applyFill="1" applyBorder="1" applyAlignment="1">
      <alignment horizontal="center" vertical="center" wrapText="1"/>
    </xf>
    <xf numFmtId="0" fontId="19" fillId="0" borderId="10" xfId="0" applyFont="1" applyFill="1" applyBorder="1" applyAlignment="1">
      <alignment horizontal="center" vertical="center" wrapText="1"/>
    </xf>
    <xf numFmtId="167" fontId="23" fillId="2" borderId="0" xfId="17" applyNumberFormat="1" applyFont="1" applyFill="1" applyBorder="1" applyAlignment="1">
      <alignment vertical="top"/>
    </xf>
    <xf numFmtId="0" fontId="19" fillId="0" borderId="6" xfId="11" applyFont="1" applyBorder="1" applyAlignment="1">
      <alignment horizontal="center" vertical="center"/>
    </xf>
    <xf numFmtId="0" fontId="37" fillId="0" borderId="0" xfId="0" applyFont="1" applyAlignment="1">
      <alignment horizontal="center" vertical="center" wrapText="1"/>
    </xf>
    <xf numFmtId="167" fontId="23" fillId="0" borderId="4" xfId="0" applyNumberFormat="1" applyFont="1" applyBorder="1" applyAlignment="1">
      <alignment horizontal="center" vertical="top" wrapText="1"/>
    </xf>
    <xf numFmtId="0" fontId="19" fillId="0" borderId="8" xfId="0" applyFont="1" applyBorder="1" applyAlignment="1">
      <alignment horizontal="center" vertical="center" wrapText="1"/>
    </xf>
    <xf numFmtId="0" fontId="19" fillId="7" borderId="4" xfId="0" applyNumberFormat="1" applyFont="1" applyFill="1" applyBorder="1" applyAlignment="1">
      <alignment horizontal="center" vertical="center" wrapText="1"/>
    </xf>
    <xf numFmtId="0" fontId="19" fillId="0" borderId="0" xfId="17" applyFont="1" applyFill="1" applyBorder="1" applyAlignment="1">
      <alignment vertical="top"/>
    </xf>
    <xf numFmtId="167" fontId="6" fillId="0" borderId="1" xfId="17" applyNumberFormat="1" applyFont="1" applyBorder="1" applyAlignment="1"/>
    <xf numFmtId="0" fontId="6" fillId="0" borderId="0" xfId="17" applyFont="1" applyBorder="1" applyAlignment="1"/>
    <xf numFmtId="0" fontId="6" fillId="0" borderId="0" xfId="17" applyFont="1" applyBorder="1" applyAlignment="1">
      <alignment horizontal="left"/>
    </xf>
    <xf numFmtId="0" fontId="6" fillId="0" borderId="2" xfId="17" applyFont="1" applyBorder="1" applyAlignment="1"/>
    <xf numFmtId="167" fontId="6" fillId="0" borderId="23" xfId="17" applyNumberFormat="1" applyFont="1" applyBorder="1" applyAlignment="1"/>
    <xf numFmtId="0" fontId="19" fillId="0" borderId="24" xfId="17" applyFont="1" applyFill="1" applyBorder="1" applyAlignment="1">
      <alignment vertical="top" wrapText="1"/>
    </xf>
    <xf numFmtId="0" fontId="6" fillId="0" borderId="24" xfId="17" applyFont="1" applyBorder="1" applyAlignment="1"/>
    <xf numFmtId="0" fontId="19" fillId="0" borderId="12" xfId="17" applyFont="1" applyBorder="1" applyAlignment="1">
      <alignment vertical="top" wrapText="1"/>
    </xf>
    <xf numFmtId="0" fontId="6" fillId="0" borderId="23" xfId="17" applyFont="1" applyBorder="1" applyAlignment="1"/>
    <xf numFmtId="0" fontId="6" fillId="0" borderId="12" xfId="17" applyFont="1" applyBorder="1" applyAlignment="1"/>
    <xf numFmtId="0" fontId="19" fillId="0" borderId="22" xfId="11" applyFont="1" applyBorder="1" applyAlignment="1">
      <alignment wrapText="1"/>
    </xf>
    <xf numFmtId="0" fontId="19" fillId="0" borderId="10" xfId="11" applyFont="1" applyBorder="1" applyAlignment="1">
      <alignment wrapText="1"/>
    </xf>
    <xf numFmtId="0" fontId="19" fillId="0" borderId="1" xfId="0" applyFont="1" applyFill="1" applyBorder="1" applyAlignment="1">
      <alignment vertical="top"/>
    </xf>
    <xf numFmtId="0" fontId="19" fillId="0" borderId="1" xfId="0" applyFont="1" applyFill="1" applyBorder="1" applyAlignment="1"/>
    <xf numFmtId="0" fontId="19" fillId="0" borderId="24" xfId="11" applyFont="1" applyBorder="1" applyAlignment="1">
      <alignment wrapText="1"/>
    </xf>
    <xf numFmtId="167" fontId="23" fillId="0" borderId="9" xfId="17" applyNumberFormat="1" applyFont="1" applyFill="1" applyBorder="1" applyAlignment="1">
      <alignment horizontal="left" vertical="top"/>
    </xf>
    <xf numFmtId="0" fontId="20" fillId="0" borderId="22" xfId="0" applyFont="1" applyBorder="1" applyAlignment="1">
      <alignment vertical="top"/>
    </xf>
    <xf numFmtId="0" fontId="20" fillId="0" borderId="10" xfId="0" applyFont="1" applyBorder="1" applyAlignment="1">
      <alignment vertical="top"/>
    </xf>
    <xf numFmtId="167" fontId="23" fillId="0" borderId="8" xfId="17" applyNumberFormat="1" applyFont="1" applyFill="1" applyBorder="1" applyAlignment="1">
      <alignment horizontal="left" vertical="top"/>
    </xf>
    <xf numFmtId="167" fontId="23" fillId="0" borderId="22" xfId="17" applyNumberFormat="1" applyFont="1" applyFill="1" applyBorder="1" applyAlignment="1">
      <alignment horizontal="left" vertical="top"/>
    </xf>
    <xf numFmtId="0" fontId="8" fillId="0" borderId="1" xfId="17" applyFont="1" applyFill="1" applyBorder="1" applyAlignment="1">
      <alignment vertical="top" wrapText="1"/>
    </xf>
    <xf numFmtId="0" fontId="8" fillId="0" borderId="0" xfId="17" applyFont="1" applyFill="1" applyBorder="1" applyAlignment="1">
      <alignment vertical="top" wrapText="1"/>
    </xf>
    <xf numFmtId="0" fontId="8" fillId="0" borderId="2" xfId="17" applyFont="1" applyFill="1" applyBorder="1" applyAlignment="1">
      <alignment vertical="top" wrapText="1"/>
    </xf>
    <xf numFmtId="0" fontId="11" fillId="0" borderId="3" xfId="17" applyFont="1" applyFill="1" applyBorder="1" applyAlignment="1">
      <alignment horizontal="left" vertical="top"/>
    </xf>
    <xf numFmtId="0" fontId="19" fillId="0" borderId="1" xfId="17" applyFont="1" applyFill="1" applyBorder="1" applyAlignment="1">
      <alignment vertical="top"/>
    </xf>
    <xf numFmtId="0" fontId="19" fillId="2" borderId="1" xfId="17" applyFont="1" applyFill="1" applyBorder="1" applyAlignment="1">
      <alignment horizontal="center" vertical="top" wrapText="1"/>
    </xf>
    <xf numFmtId="0" fontId="19" fillId="0" borderId="1" xfId="17" applyFont="1" applyFill="1" applyBorder="1" applyAlignment="1">
      <alignment horizontal="center" vertical="top"/>
    </xf>
    <xf numFmtId="0" fontId="19" fillId="0" borderId="0" xfId="17" applyFont="1" applyFill="1" applyBorder="1" applyAlignment="1">
      <alignment horizontal="center" vertical="top"/>
    </xf>
    <xf numFmtId="0" fontId="19" fillId="0" borderId="2" xfId="17" applyFont="1" applyFill="1" applyBorder="1" applyAlignment="1">
      <alignment horizontal="center" vertical="top"/>
    </xf>
    <xf numFmtId="0" fontId="19" fillId="0" borderId="23" xfId="17" applyFont="1" applyFill="1" applyBorder="1" applyAlignment="1">
      <alignment horizontal="center" vertical="top"/>
    </xf>
    <xf numFmtId="0" fontId="19" fillId="0" borderId="24" xfId="17" applyFont="1" applyFill="1" applyBorder="1" applyAlignment="1">
      <alignment horizontal="center" vertical="top"/>
    </xf>
    <xf numFmtId="0" fontId="19" fillId="0" borderId="12" xfId="17" applyFont="1" applyFill="1" applyBorder="1" applyAlignment="1">
      <alignment horizontal="center" vertical="top"/>
    </xf>
    <xf numFmtId="0" fontId="19" fillId="2" borderId="0" xfId="17" applyFont="1" applyFill="1" applyBorder="1" applyAlignment="1">
      <alignment horizontal="center" vertical="top" wrapText="1"/>
    </xf>
    <xf numFmtId="0" fontId="19" fillId="0" borderId="37" xfId="17" applyFont="1" applyFill="1" applyBorder="1" applyAlignment="1">
      <alignment horizontal="center" vertical="top"/>
    </xf>
    <xf numFmtId="0" fontId="19" fillId="0" borderId="4" xfId="17" applyFont="1" applyFill="1" applyBorder="1" applyAlignment="1">
      <alignment horizontal="center" vertical="top"/>
    </xf>
    <xf numFmtId="0" fontId="19" fillId="0" borderId="1" xfId="0" applyFont="1" applyBorder="1"/>
    <xf numFmtId="0" fontId="20" fillId="0" borderId="8" xfId="0" applyFont="1" applyBorder="1"/>
    <xf numFmtId="0" fontId="20" fillId="0" borderId="6" xfId="0" applyFont="1" applyBorder="1"/>
    <xf numFmtId="0" fontId="23" fillId="0" borderId="3" xfId="17" applyFont="1" applyFill="1" applyBorder="1" applyAlignment="1">
      <alignment horizontal="center" vertical="center"/>
    </xf>
    <xf numFmtId="0" fontId="11" fillId="0" borderId="0" xfId="17" applyFont="1" applyFill="1" applyBorder="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top" wrapText="1"/>
    </xf>
    <xf numFmtId="0" fontId="19" fillId="0" borderId="2" xfId="17" applyFont="1" applyFill="1" applyBorder="1" applyAlignment="1">
      <alignment horizontal="left"/>
    </xf>
    <xf numFmtId="0" fontId="2" fillId="0" borderId="7" xfId="17" applyFont="1" applyFill="1" applyBorder="1" applyAlignment="1">
      <alignment horizontal="left"/>
    </xf>
    <xf numFmtId="0" fontId="2" fillId="0" borderId="12" xfId="17" applyFont="1" applyFill="1" applyBorder="1" applyAlignment="1">
      <alignment horizontal="left"/>
    </xf>
    <xf numFmtId="0" fontId="2" fillId="0" borderId="6" xfId="17" applyFont="1" applyFill="1" applyBorder="1" applyAlignment="1">
      <alignment horizontal="left"/>
    </xf>
    <xf numFmtId="0" fontId="2" fillId="0" borderId="4" xfId="17" applyFont="1" applyFill="1" applyBorder="1" applyAlignment="1">
      <alignment horizontal="left"/>
    </xf>
    <xf numFmtId="0" fontId="2" fillId="0" borderId="5" xfId="17" applyFont="1" applyFill="1" applyBorder="1" applyAlignment="1">
      <alignment horizontal="left"/>
    </xf>
    <xf numFmtId="0" fontId="11" fillId="0" borderId="0" xfId="17" applyFont="1" applyFill="1" applyBorder="1" applyAlignment="1">
      <alignment horizontal="left"/>
    </xf>
    <xf numFmtId="0" fontId="2" fillId="0" borderId="0" xfId="0" applyFont="1" applyFill="1" applyBorder="1" applyAlignment="1">
      <alignment horizontal="left"/>
    </xf>
    <xf numFmtId="0" fontId="6" fillId="0" borderId="3" xfId="0" applyFont="1" applyBorder="1"/>
    <xf numFmtId="0" fontId="46" fillId="2" borderId="0" xfId="17" applyFont="1" applyFill="1" applyBorder="1" applyAlignment="1">
      <alignment horizontal="left" vertical="center" wrapText="1"/>
    </xf>
    <xf numFmtId="0" fontId="23" fillId="0" borderId="6" xfId="17" applyFont="1" applyFill="1" applyBorder="1" applyAlignment="1">
      <alignment vertical="center" wrapText="1"/>
    </xf>
    <xf numFmtId="0" fontId="23" fillId="0" borderId="3" xfId="17" applyFont="1" applyFill="1" applyBorder="1" applyAlignment="1">
      <alignment horizontal="center" vertical="center" wrapText="1"/>
    </xf>
    <xf numFmtId="167" fontId="23" fillId="0" borderId="9" xfId="17" applyNumberFormat="1" applyFont="1" applyFill="1" applyBorder="1" applyAlignment="1">
      <alignment horizontal="center" wrapText="1"/>
    </xf>
    <xf numFmtId="0" fontId="23" fillId="0" borderId="2" xfId="17" applyFont="1" applyFill="1" applyBorder="1" applyAlignment="1">
      <alignment vertical="center" wrapText="1"/>
    </xf>
    <xf numFmtId="0" fontId="19" fillId="2" borderId="1" xfId="17" applyFont="1" applyFill="1" applyBorder="1" applyAlignment="1">
      <alignment vertical="top" wrapText="1"/>
    </xf>
    <xf numFmtId="0" fontId="8" fillId="2" borderId="1" xfId="17" applyFont="1" applyFill="1" applyBorder="1"/>
    <xf numFmtId="0" fontId="19" fillId="3" borderId="23" xfId="17" applyFont="1" applyFill="1" applyBorder="1" applyAlignment="1">
      <alignment vertical="top"/>
    </xf>
    <xf numFmtId="167" fontId="23" fillId="2" borderId="5" xfId="17" applyNumberFormat="1" applyFont="1" applyFill="1" applyBorder="1" applyAlignment="1">
      <alignment horizontal="left" vertical="top"/>
    </xf>
    <xf numFmtId="0" fontId="6" fillId="0" borderId="1" xfId="0" applyFont="1" applyBorder="1"/>
    <xf numFmtId="167" fontId="23" fillId="0" borderId="22" xfId="17" applyNumberFormat="1" applyFont="1" applyFill="1" applyBorder="1" applyAlignment="1">
      <alignment horizontal="left" vertical="top" wrapText="1"/>
    </xf>
    <xf numFmtId="0" fontId="20" fillId="0" borderId="0" xfId="0" applyFont="1" applyFill="1" applyBorder="1" applyAlignment="1">
      <alignment vertical="top" wrapText="1"/>
    </xf>
    <xf numFmtId="0" fontId="23" fillId="0" borderId="6" xfId="17" applyFont="1" applyFill="1" applyBorder="1" applyAlignment="1">
      <alignment horizontal="center" wrapText="1"/>
    </xf>
    <xf numFmtId="0" fontId="19" fillId="0" borderId="3" xfId="0" applyFont="1" applyBorder="1" applyAlignment="1">
      <alignment wrapText="1"/>
    </xf>
    <xf numFmtId="0" fontId="44" fillId="0" borderId="6" xfId="0" applyFont="1" applyBorder="1" applyAlignment="1">
      <alignment horizontal="left" vertical="top" wrapText="1"/>
    </xf>
    <xf numFmtId="0" fontId="23" fillId="0" borderId="6" xfId="0" applyFont="1" applyBorder="1" applyAlignment="1">
      <alignment horizontal="center" vertical="center" wrapText="1"/>
    </xf>
    <xf numFmtId="0" fontId="19" fillId="0" borderId="12" xfId="0" applyFont="1" applyBorder="1" applyAlignment="1">
      <alignment horizontal="left" vertical="center" wrapText="1"/>
    </xf>
    <xf numFmtId="0" fontId="0" fillId="0" borderId="6" xfId="0" applyBorder="1" applyAlignment="1">
      <alignment horizontal="center" vertical="center" wrapText="1"/>
    </xf>
    <xf numFmtId="0" fontId="23" fillId="0" borderId="15" xfId="17" applyNumberFormat="1" applyFont="1" applyFill="1" applyBorder="1" applyAlignment="1">
      <alignment horizontal="center" vertical="center"/>
    </xf>
    <xf numFmtId="0" fontId="49" fillId="0" borderId="4" xfId="0" applyFont="1" applyBorder="1" applyAlignment="1">
      <alignment horizontal="center" vertical="center" wrapText="1"/>
    </xf>
    <xf numFmtId="0" fontId="49" fillId="0" borderId="4" xfId="0" applyFont="1" applyBorder="1" applyAlignment="1">
      <alignment horizontal="left" vertical="center"/>
    </xf>
    <xf numFmtId="167" fontId="23" fillId="2" borderId="5" xfId="17" applyNumberFormat="1" applyFont="1" applyFill="1" applyBorder="1" applyAlignment="1">
      <alignment vertical="top"/>
    </xf>
    <xf numFmtId="0" fontId="23" fillId="0" borderId="8" xfId="0" applyFont="1" applyFill="1" applyBorder="1"/>
    <xf numFmtId="0" fontId="19" fillId="0" borderId="3" xfId="17" applyFont="1" applyFill="1" applyBorder="1" applyAlignment="1">
      <alignment vertical="distributed" wrapText="1"/>
    </xf>
    <xf numFmtId="0" fontId="20" fillId="0" borderId="3" xfId="0" applyFont="1" applyFill="1" applyBorder="1" applyAlignment="1">
      <alignment vertical="center" wrapText="1"/>
    </xf>
    <xf numFmtId="167" fontId="23" fillId="0" borderId="0" xfId="17" applyNumberFormat="1" applyFont="1" applyBorder="1" applyAlignment="1">
      <alignment horizontal="left"/>
    </xf>
    <xf numFmtId="167" fontId="23" fillId="0" borderId="15" xfId="17" applyNumberFormat="1" applyFont="1" applyFill="1" applyBorder="1" applyAlignment="1">
      <alignment horizontal="left" wrapText="1"/>
    </xf>
    <xf numFmtId="0" fontId="19" fillId="0" borderId="6" xfId="0" applyFont="1" applyBorder="1" applyAlignment="1">
      <alignment vertical="top" wrapText="1"/>
    </xf>
    <xf numFmtId="0" fontId="49" fillId="0" borderId="36" xfId="0" applyFont="1" applyBorder="1" applyAlignment="1">
      <alignment horizontal="center" vertical="center" wrapText="1"/>
    </xf>
    <xf numFmtId="0" fontId="60" fillId="0" borderId="4" xfId="0" applyFont="1" applyBorder="1" applyAlignment="1">
      <alignment horizontal="center" vertical="center" wrapText="1"/>
    </xf>
    <xf numFmtId="0" fontId="49" fillId="7" borderId="8" xfId="0" applyFont="1" applyFill="1" applyBorder="1" applyAlignment="1">
      <alignment horizontal="center" vertical="center" wrapText="1"/>
    </xf>
    <xf numFmtId="0" fontId="49" fillId="7" borderId="3" xfId="0" applyFont="1" applyFill="1" applyBorder="1" applyAlignment="1">
      <alignment horizontal="center" vertical="center" wrapText="1"/>
    </xf>
    <xf numFmtId="0" fontId="49" fillId="7" borderId="9" xfId="0" applyFont="1" applyFill="1" applyBorder="1" applyAlignment="1">
      <alignment horizontal="center" vertical="center" wrapText="1"/>
    </xf>
    <xf numFmtId="0" fontId="49" fillId="7" borderId="4" xfId="0" applyFont="1" applyFill="1" applyBorder="1" applyAlignment="1">
      <alignment horizontal="center" vertical="center" wrapText="1"/>
    </xf>
    <xf numFmtId="0" fontId="20" fillId="0" borderId="6" xfId="0" applyFont="1" applyBorder="1" applyAlignment="1">
      <alignment horizontal="center" vertical="center"/>
    </xf>
    <xf numFmtId="0" fontId="0" fillId="0" borderId="0" xfId="0" applyAlignment="1">
      <alignment horizontal="center" vertical="center"/>
    </xf>
    <xf numFmtId="0" fontId="49" fillId="0" borderId="12" xfId="0" applyFont="1" applyBorder="1" applyAlignment="1">
      <alignment horizontal="center" vertical="top" wrapText="1"/>
    </xf>
    <xf numFmtId="0" fontId="46" fillId="0" borderId="4" xfId="11" applyFont="1" applyBorder="1"/>
    <xf numFmtId="0" fontId="46" fillId="0" borderId="4" xfId="11" applyFont="1" applyFill="1" applyBorder="1" applyAlignment="1">
      <alignment horizontal="left" vertical="top" wrapText="1"/>
    </xf>
    <xf numFmtId="0" fontId="46" fillId="0" borderId="4" xfId="11" applyFont="1" applyBorder="1" applyAlignment="1">
      <alignment horizontal="left" vertical="top" wrapText="1"/>
    </xf>
    <xf numFmtId="0" fontId="19" fillId="0" borderId="15" xfId="10" applyFont="1" applyFill="1" applyBorder="1" applyAlignment="1">
      <alignment horizontal="center" vertical="center" wrapText="1"/>
    </xf>
    <xf numFmtId="0" fontId="49" fillId="0" borderId="4" xfId="0" applyFont="1" applyBorder="1" applyAlignment="1">
      <alignment vertical="center"/>
    </xf>
    <xf numFmtId="0" fontId="19" fillId="0" borderId="4" xfId="0" applyFont="1" applyBorder="1" applyAlignment="1">
      <alignment vertical="center"/>
    </xf>
    <xf numFmtId="0" fontId="19" fillId="0" borderId="6" xfId="10" applyFont="1" applyFill="1" applyBorder="1" applyAlignment="1">
      <alignment horizontal="left" vertical="center"/>
    </xf>
    <xf numFmtId="0" fontId="49" fillId="0" borderId="6" xfId="0" applyFont="1" applyBorder="1" applyAlignment="1">
      <alignment horizontal="left" vertical="center"/>
    </xf>
    <xf numFmtId="0" fontId="49" fillId="0" borderId="5" xfId="0" applyFont="1" applyBorder="1" applyAlignment="1">
      <alignment horizontal="left" vertical="center" wrapText="1"/>
    </xf>
    <xf numFmtId="0" fontId="19" fillId="0" borderId="14" xfId="10" applyFont="1" applyFill="1" applyBorder="1" applyAlignment="1">
      <alignment horizontal="center" vertical="center" wrapText="1"/>
    </xf>
    <xf numFmtId="0" fontId="23" fillId="0" borderId="0" xfId="0" applyFont="1" applyBorder="1" applyAlignment="1">
      <alignment wrapText="1"/>
    </xf>
    <xf numFmtId="0" fontId="23" fillId="0" borderId="0" xfId="0" applyFont="1" applyBorder="1" applyAlignment="1"/>
    <xf numFmtId="0" fontId="23" fillId="0" borderId="0" xfId="17" applyFont="1" applyBorder="1" applyAlignment="1">
      <alignment vertical="top"/>
    </xf>
    <xf numFmtId="0" fontId="19" fillId="0" borderId="8" xfId="17" applyFont="1" applyBorder="1" applyAlignment="1">
      <alignment vertical="top" wrapText="1"/>
    </xf>
    <xf numFmtId="0" fontId="23" fillId="0" borderId="6" xfId="0" applyFont="1" applyBorder="1" applyAlignment="1">
      <alignment wrapText="1"/>
    </xf>
    <xf numFmtId="0" fontId="12" fillId="2" borderId="0" xfId="17" applyFont="1" applyFill="1" applyAlignment="1">
      <alignment horizontal="center" vertical="center"/>
    </xf>
    <xf numFmtId="0" fontId="15" fillId="0" borderId="0" xfId="17" applyFont="1" applyAlignment="1">
      <alignment horizontal="center" vertical="center"/>
    </xf>
    <xf numFmtId="0" fontId="12" fillId="7" borderId="0" xfId="17" applyFont="1" applyFill="1" applyBorder="1" applyAlignment="1">
      <alignment horizontal="center" vertical="center"/>
    </xf>
    <xf numFmtId="0" fontId="12" fillId="0" borderId="0" xfId="17" applyFont="1" applyAlignment="1">
      <alignment horizontal="center" vertical="center"/>
    </xf>
    <xf numFmtId="0" fontId="19" fillId="2" borderId="1" xfId="17" applyFont="1" applyFill="1" applyBorder="1" applyAlignment="1">
      <alignment vertical="center"/>
    </xf>
    <xf numFmtId="0" fontId="19" fillId="0" borderId="3" xfId="16" applyFont="1" applyBorder="1"/>
    <xf numFmtId="0" fontId="45" fillId="2" borderId="0" xfId="17" applyFont="1" applyFill="1" applyBorder="1" applyAlignment="1">
      <alignment horizontal="left" vertical="top" wrapText="1"/>
    </xf>
    <xf numFmtId="0" fontId="45" fillId="2" borderId="0" xfId="17" applyFont="1" applyFill="1" applyBorder="1"/>
    <xf numFmtId="0" fontId="61" fillId="0" borderId="0" xfId="0" applyFont="1" applyAlignment="1">
      <alignment horizontal="left" vertical="top" wrapText="1"/>
    </xf>
    <xf numFmtId="0" fontId="19" fillId="0" borderId="1" xfId="16" applyFont="1" applyBorder="1"/>
    <xf numFmtId="0" fontId="19" fillId="0" borderId="6" xfId="0" applyFont="1" applyFill="1" applyBorder="1"/>
    <xf numFmtId="167" fontId="6" fillId="0" borderId="0" xfId="17" applyNumberFormat="1" applyFont="1" applyBorder="1" applyAlignment="1"/>
    <xf numFmtId="0" fontId="19" fillId="0" borderId="24" xfId="11" applyFont="1" applyBorder="1" applyAlignment="1">
      <alignment vertical="top" wrapText="1"/>
    </xf>
    <xf numFmtId="0" fontId="4" fillId="0" borderId="0" xfId="17" applyFont="1" applyBorder="1" applyAlignment="1"/>
    <xf numFmtId="0" fontId="4" fillId="0" borderId="0" xfId="17" applyFont="1" applyBorder="1" applyAlignment="1">
      <alignment horizontal="left"/>
    </xf>
    <xf numFmtId="0" fontId="6" fillId="0" borderId="24" xfId="17" applyFont="1" applyBorder="1" applyAlignment="1">
      <alignment horizontal="left"/>
    </xf>
    <xf numFmtId="0" fontId="4" fillId="0" borderId="24" xfId="17" applyFont="1" applyBorder="1" applyAlignment="1">
      <alignment horizontal="left"/>
    </xf>
    <xf numFmtId="0" fontId="19" fillId="0" borderId="23" xfId="17" applyFont="1" applyFill="1" applyBorder="1" applyAlignment="1">
      <alignment horizontal="left"/>
    </xf>
    <xf numFmtId="0" fontId="19" fillId="0" borderId="0" xfId="17" applyFont="1" applyBorder="1" applyAlignment="1">
      <alignment vertical="center"/>
    </xf>
    <xf numFmtId="0" fontId="0" fillId="9" borderId="37" xfId="0" applyFill="1" applyBorder="1"/>
    <xf numFmtId="0" fontId="0" fillId="9" borderId="36" xfId="0" applyFill="1" applyBorder="1"/>
    <xf numFmtId="0" fontId="0" fillId="9" borderId="5" xfId="0" applyFill="1" applyBorder="1"/>
    <xf numFmtId="0" fontId="6" fillId="0" borderId="1" xfId="17" applyFont="1" applyBorder="1" applyAlignment="1"/>
    <xf numFmtId="0" fontId="19" fillId="0" borderId="24" xfId="11" applyFont="1" applyFill="1" applyBorder="1"/>
    <xf numFmtId="0" fontId="46" fillId="0" borderId="0" xfId="17" applyFont="1" applyFill="1" applyBorder="1" applyAlignment="1">
      <alignment horizontal="left"/>
    </xf>
    <xf numFmtId="0" fontId="19" fillId="0" borderId="0" xfId="0" applyFont="1" applyFill="1" applyBorder="1" applyAlignment="1"/>
    <xf numFmtId="0" fontId="19" fillId="0" borderId="24" xfId="17" quotePrefix="1" applyFont="1" applyFill="1" applyBorder="1" applyAlignment="1">
      <alignment vertical="center"/>
    </xf>
    <xf numFmtId="0" fontId="19" fillId="0" borderId="0" xfId="0" applyFont="1" applyBorder="1" applyAlignment="1">
      <alignment horizontal="left" vertical="top"/>
    </xf>
    <xf numFmtId="0" fontId="19" fillId="0" borderId="24" xfId="0" applyFont="1" applyBorder="1" applyAlignment="1">
      <alignment horizontal="left" vertical="top"/>
    </xf>
    <xf numFmtId="0" fontId="19" fillId="0" borderId="24" xfId="17" applyFont="1" applyBorder="1" applyAlignment="1">
      <alignment vertical="center"/>
    </xf>
    <xf numFmtId="0" fontId="19" fillId="0" borderId="0" xfId="17" applyFont="1" applyBorder="1" applyAlignment="1">
      <alignment horizontal="right"/>
    </xf>
    <xf numFmtId="0" fontId="19" fillId="2" borderId="0" xfId="11" applyFont="1" applyFill="1" applyBorder="1" applyAlignment="1">
      <alignment horizontal="right"/>
    </xf>
    <xf numFmtId="167" fontId="19" fillId="0" borderId="23" xfId="17" applyNumberFormat="1" applyFont="1" applyBorder="1" applyAlignment="1"/>
    <xf numFmtId="0" fontId="19" fillId="0" borderId="24" xfId="17" applyFont="1" applyBorder="1" applyAlignment="1">
      <alignment horizontal="left"/>
    </xf>
    <xf numFmtId="0" fontId="19" fillId="0" borderId="24" xfId="17" applyFont="1" applyBorder="1" applyAlignment="1">
      <alignment horizontal="right"/>
    </xf>
    <xf numFmtId="0" fontId="19" fillId="2" borderId="24" xfId="11" applyFont="1" applyFill="1" applyBorder="1" applyAlignment="1">
      <alignment horizontal="right"/>
    </xf>
    <xf numFmtId="167" fontId="19" fillId="0" borderId="2" xfId="17" applyNumberFormat="1" applyFont="1" applyFill="1" applyBorder="1" applyAlignment="1"/>
    <xf numFmtId="0" fontId="6" fillId="0" borderId="10" xfId="17" applyFont="1" applyBorder="1" applyAlignment="1"/>
    <xf numFmtId="167" fontId="19" fillId="0" borderId="0" xfId="17" applyNumberFormat="1" applyFont="1" applyFill="1" applyBorder="1" applyAlignment="1">
      <alignment horizontal="left"/>
    </xf>
    <xf numFmtId="0" fontId="49" fillId="0" borderId="4" xfId="0" applyFont="1" applyBorder="1" applyAlignment="1">
      <alignment horizontal="left" vertical="center"/>
    </xf>
    <xf numFmtId="0" fontId="56" fillId="0" borderId="3" xfId="0" applyFont="1" applyBorder="1" applyAlignment="1">
      <alignment horizontal="center" vertical="center"/>
    </xf>
    <xf numFmtId="0" fontId="19" fillId="0" borderId="71" xfId="0" applyFont="1" applyBorder="1" applyAlignment="1">
      <alignment vertical="center" wrapText="1"/>
    </xf>
    <xf numFmtId="0" fontId="19" fillId="0" borderId="72" xfId="0" applyFont="1" applyBorder="1" applyAlignment="1">
      <alignment vertical="center" wrapText="1"/>
    </xf>
    <xf numFmtId="0" fontId="19" fillId="0" borderId="74" xfId="10" applyFont="1" applyFill="1" applyBorder="1" applyAlignment="1">
      <alignment horizontal="center" vertical="center" wrapText="1"/>
    </xf>
    <xf numFmtId="0" fontId="19" fillId="0" borderId="5" xfId="0" applyFont="1" applyBorder="1" applyAlignment="1">
      <alignment vertical="center" wrapText="1"/>
    </xf>
    <xf numFmtId="0" fontId="62" fillId="0" borderId="0" xfId="0" applyFont="1"/>
    <xf numFmtId="0" fontId="23" fillId="0" borderId="4" xfId="10" applyFont="1" applyFill="1" applyBorder="1" applyAlignment="1">
      <alignment horizontal="center" wrapText="1"/>
    </xf>
    <xf numFmtId="0" fontId="19" fillId="0" borderId="4" xfId="0" applyFont="1" applyBorder="1" applyAlignment="1">
      <alignment horizontal="center" wrapText="1"/>
    </xf>
    <xf numFmtId="0" fontId="62" fillId="0" borderId="4" xfId="0" applyFont="1" applyBorder="1"/>
    <xf numFmtId="0" fontId="62" fillId="0" borderId="0" xfId="11" applyFont="1"/>
    <xf numFmtId="0" fontId="19" fillId="0" borderId="2" xfId="0" applyFont="1" applyBorder="1" applyAlignment="1">
      <alignment horizontal="left" vertical="center"/>
    </xf>
    <xf numFmtId="0" fontId="19" fillId="0" borderId="0" xfId="0" applyFont="1" applyBorder="1" applyAlignment="1">
      <alignment vertical="center"/>
    </xf>
    <xf numFmtId="0" fontId="0" fillId="7" borderId="36" xfId="0" applyFill="1" applyBorder="1"/>
    <xf numFmtId="0" fontId="0" fillId="7" borderId="5" xfId="0" applyFill="1" applyBorder="1"/>
    <xf numFmtId="0" fontId="19" fillId="0" borderId="75" xfId="0" applyFont="1" applyBorder="1" applyAlignment="1">
      <alignment vertical="center" wrapText="1"/>
    </xf>
    <xf numFmtId="0" fontId="19" fillId="0" borderId="41" xfId="0" applyFont="1" applyBorder="1" applyAlignment="1">
      <alignment vertical="center" wrapText="1"/>
    </xf>
    <xf numFmtId="0" fontId="19" fillId="0" borderId="76" xfId="0" applyFont="1" applyBorder="1" applyAlignment="1">
      <alignment vertical="center" wrapText="1"/>
    </xf>
    <xf numFmtId="0" fontId="19" fillId="0" borderId="77" xfId="0" applyFont="1" applyBorder="1" applyAlignment="1">
      <alignment vertical="center" wrapText="1"/>
    </xf>
    <xf numFmtId="0" fontId="19" fillId="0" borderId="78" xfId="0" applyFont="1" applyBorder="1" applyAlignment="1">
      <alignment vertical="center" wrapText="1"/>
    </xf>
    <xf numFmtId="0" fontId="19" fillId="0" borderId="10" xfId="0" applyFont="1" applyBorder="1" applyAlignment="1">
      <alignment vertical="center" wrapText="1"/>
    </xf>
    <xf numFmtId="0" fontId="19" fillId="0" borderId="21" xfId="0" applyFont="1" applyBorder="1" applyAlignment="1">
      <alignment horizontal="left" vertical="center" wrapText="1"/>
    </xf>
    <xf numFmtId="0" fontId="49" fillId="0" borderId="4" xfId="0" applyFont="1" applyBorder="1" applyAlignment="1">
      <alignment horizontal="left" vertical="center"/>
    </xf>
    <xf numFmtId="0" fontId="19" fillId="0" borderId="14" xfId="0" applyFont="1" applyBorder="1" applyAlignment="1">
      <alignment horizontal="center" vertical="center"/>
    </xf>
    <xf numFmtId="0" fontId="6" fillId="0" borderId="7" xfId="0" applyFont="1" applyFill="1" applyBorder="1" applyAlignment="1">
      <alignment wrapText="1"/>
    </xf>
    <xf numFmtId="0" fontId="6" fillId="0" borderId="6" xfId="0" applyFont="1" applyFill="1" applyBorder="1" applyAlignment="1">
      <alignment wrapText="1"/>
    </xf>
    <xf numFmtId="0" fontId="0" fillId="0" borderId="9" xfId="0" applyFill="1" applyBorder="1"/>
    <xf numFmtId="0" fontId="0" fillId="0" borderId="22" xfId="0" applyFill="1" applyBorder="1"/>
    <xf numFmtId="0" fontId="0" fillId="0" borderId="10" xfId="0" applyFill="1" applyBorder="1"/>
    <xf numFmtId="0" fontId="0" fillId="9" borderId="23" xfId="0" applyFill="1" applyBorder="1"/>
    <xf numFmtId="0" fontId="0" fillId="9" borderId="24" xfId="0" applyFill="1" applyBorder="1"/>
    <xf numFmtId="0" fontId="0" fillId="9" borderId="12" xfId="0" applyFill="1" applyBorder="1"/>
    <xf numFmtId="0" fontId="19" fillId="0" borderId="3" xfId="0" applyFont="1" applyBorder="1" applyAlignment="1">
      <alignment horizontal="center" vertical="top" wrapText="1"/>
    </xf>
    <xf numFmtId="167" fontId="23" fillId="0" borderId="0" xfId="17" applyNumberFormat="1" applyFont="1" applyBorder="1" applyAlignment="1">
      <alignment horizontal="left" vertical="top" wrapText="1"/>
    </xf>
    <xf numFmtId="0" fontId="8" fillId="2" borderId="3" xfId="17" applyFont="1" applyFill="1" applyBorder="1"/>
    <xf numFmtId="0" fontId="20" fillId="0" borderId="3" xfId="0" applyFont="1" applyBorder="1" applyAlignment="1">
      <alignment horizontal="center" vertical="top" wrapText="1"/>
    </xf>
    <xf numFmtId="0" fontId="0" fillId="0" borderId="1" xfId="0" applyBorder="1"/>
    <xf numFmtId="0" fontId="8" fillId="0" borderId="1" xfId="0" applyFont="1" applyBorder="1"/>
    <xf numFmtId="0" fontId="0" fillId="0" borderId="23" xfId="0" applyBorder="1"/>
    <xf numFmtId="0" fontId="23" fillId="0" borderId="44" xfId="17" applyFont="1" applyFill="1" applyBorder="1" applyAlignment="1">
      <alignment horizontal="left"/>
    </xf>
    <xf numFmtId="0" fontId="23" fillId="0" borderId="45" xfId="17" applyFont="1" applyFill="1" applyBorder="1" applyAlignment="1">
      <alignment horizontal="left"/>
    </xf>
    <xf numFmtId="0" fontId="23" fillId="0" borderId="51" xfId="17" applyFont="1" applyFill="1" applyBorder="1" applyAlignment="1">
      <alignment horizontal="left"/>
    </xf>
    <xf numFmtId="0" fontId="23" fillId="0" borderId="53" xfId="17" applyFont="1" applyFill="1" applyBorder="1" applyAlignment="1">
      <alignment horizontal="left"/>
    </xf>
    <xf numFmtId="0" fontId="63" fillId="0" borderId="0" xfId="11" applyFont="1"/>
    <xf numFmtId="0" fontId="49" fillId="0" borderId="0" xfId="11" applyFont="1"/>
    <xf numFmtId="0" fontId="49" fillId="0" borderId="0" xfId="11" applyFont="1" applyAlignment="1"/>
    <xf numFmtId="49" fontId="49" fillId="0" borderId="9" xfId="11" applyNumberFormat="1" applyFont="1" applyBorder="1" applyAlignment="1">
      <alignment horizontal="center" vertical="center"/>
    </xf>
    <xf numFmtId="0" fontId="49" fillId="0" borderId="8" xfId="11" applyFont="1" applyBorder="1" applyAlignment="1">
      <alignment horizontal="left" vertical="top" wrapText="1"/>
    </xf>
    <xf numFmtId="49" fontId="49" fillId="0" borderId="22" xfId="11" applyNumberFormat="1" applyFont="1" applyBorder="1" applyAlignment="1">
      <alignment horizontal="center" vertical="center"/>
    </xf>
    <xf numFmtId="0" fontId="6" fillId="0" borderId="0" xfId="11" applyBorder="1"/>
    <xf numFmtId="49" fontId="49" fillId="0" borderId="1" xfId="11" applyNumberFormat="1" applyFont="1" applyBorder="1" applyAlignment="1">
      <alignment horizontal="center" vertical="center"/>
    </xf>
    <xf numFmtId="0" fontId="49" fillId="0" borderId="3" xfId="11" applyFont="1" applyBorder="1" applyAlignment="1">
      <alignment horizontal="left" vertical="top" wrapText="1"/>
    </xf>
    <xf numFmtId="0" fontId="49" fillId="0" borderId="0" xfId="11" applyFont="1" applyBorder="1" applyAlignment="1">
      <alignment vertical="top"/>
    </xf>
    <xf numFmtId="0" fontId="29" fillId="0" borderId="0" xfId="11" applyFont="1" applyBorder="1" applyAlignment="1">
      <alignment horizontal="right" vertical="center"/>
    </xf>
    <xf numFmtId="0" fontId="49" fillId="0" borderId="0" xfId="11" applyFont="1" applyBorder="1" applyAlignment="1">
      <alignment vertical="center"/>
    </xf>
    <xf numFmtId="0" fontId="49" fillId="0" borderId="0" xfId="11" applyFont="1" applyBorder="1"/>
    <xf numFmtId="0" fontId="49" fillId="0" borderId="0" xfId="11" applyFont="1" applyBorder="1" applyAlignment="1">
      <alignment horizontal="left"/>
    </xf>
    <xf numFmtId="0" fontId="56" fillId="0" borderId="0" xfId="11" applyFont="1" applyBorder="1" applyAlignment="1">
      <alignment horizontal="left"/>
    </xf>
    <xf numFmtId="0" fontId="49" fillId="0" borderId="0" xfId="11" applyFont="1" applyBorder="1" applyAlignment="1"/>
    <xf numFmtId="0" fontId="49" fillId="0" borderId="3" xfId="11" applyFont="1" applyBorder="1" applyAlignment="1"/>
    <xf numFmtId="0" fontId="6" fillId="0" borderId="2" xfId="11" applyBorder="1"/>
    <xf numFmtId="0" fontId="49" fillId="0" borderId="1" xfId="11" applyFont="1" applyBorder="1"/>
    <xf numFmtId="0" fontId="56" fillId="0" borderId="0" xfId="11" applyFont="1" applyBorder="1" applyAlignment="1">
      <alignment horizontal="right" vertical="center"/>
    </xf>
    <xf numFmtId="0" fontId="49" fillId="0" borderId="0" xfId="11" applyFont="1" applyBorder="1" applyAlignment="1">
      <alignment vertical="center" wrapText="1"/>
    </xf>
    <xf numFmtId="0" fontId="28" fillId="0" borderId="0" xfId="11" applyFont="1" applyBorder="1" applyAlignment="1">
      <alignment vertical="center" wrapText="1"/>
    </xf>
    <xf numFmtId="0" fontId="49" fillId="0" borderId="0" xfId="11" applyFont="1" applyBorder="1" applyAlignment="1">
      <alignment horizontal="left" vertical="center" wrapText="1"/>
    </xf>
    <xf numFmtId="0" fontId="6" fillId="0" borderId="24" xfId="11" applyBorder="1"/>
    <xf numFmtId="0" fontId="56" fillId="0" borderId="24" xfId="11" applyFont="1" applyBorder="1" applyAlignment="1">
      <alignment horizontal="right" vertical="center"/>
    </xf>
    <xf numFmtId="0" fontId="49" fillId="0" borderId="24" xfId="11" applyFont="1" applyBorder="1" applyAlignment="1">
      <alignment vertical="center"/>
    </xf>
    <xf numFmtId="0" fontId="49" fillId="0" borderId="24" xfId="11" applyFont="1" applyBorder="1"/>
    <xf numFmtId="0" fontId="49" fillId="0" borderId="24" xfId="11" applyFont="1" applyBorder="1" applyAlignment="1"/>
    <xf numFmtId="0" fontId="6" fillId="0" borderId="12" xfId="11" applyBorder="1"/>
    <xf numFmtId="0" fontId="49" fillId="0" borderId="0" xfId="11" applyFont="1" applyBorder="1" applyAlignment="1">
      <alignment horizontal="left" vertical="center"/>
    </xf>
    <xf numFmtId="0" fontId="49" fillId="0" borderId="23" xfId="11" applyFont="1" applyBorder="1"/>
    <xf numFmtId="49" fontId="49" fillId="0" borderId="0" xfId="11" applyNumberFormat="1" applyFont="1" applyBorder="1" applyAlignment="1">
      <alignment horizontal="center" vertical="center"/>
    </xf>
    <xf numFmtId="0" fontId="49" fillId="0" borderId="2" xfId="11" applyFont="1" applyBorder="1" applyAlignment="1"/>
    <xf numFmtId="0" fontId="56" fillId="0" borderId="0" xfId="11" applyFont="1" applyBorder="1" applyAlignment="1">
      <alignment horizontal="left" vertical="center"/>
    </xf>
    <xf numFmtId="0" fontId="6" fillId="0" borderId="24" xfId="11" applyBorder="1" applyAlignment="1">
      <alignment horizontal="right"/>
    </xf>
    <xf numFmtId="0" fontId="49" fillId="0" borderId="12" xfId="11" applyFont="1" applyBorder="1" applyAlignment="1"/>
    <xf numFmtId="49" fontId="49" fillId="0" borderId="23" xfId="11" applyNumberFormat="1" applyFont="1" applyBorder="1" applyAlignment="1">
      <alignment horizontal="center" vertical="center"/>
    </xf>
    <xf numFmtId="0" fontId="56" fillId="0" borderId="24" xfId="11" applyFont="1" applyBorder="1" applyAlignment="1">
      <alignment horizontal="left" vertical="center"/>
    </xf>
    <xf numFmtId="0" fontId="28" fillId="0" borderId="0" xfId="11" applyFont="1" applyBorder="1" applyAlignment="1">
      <alignment horizontal="left" vertical="center" wrapText="1"/>
    </xf>
    <xf numFmtId="0" fontId="23" fillId="0" borderId="0" xfId="11" applyFont="1" applyBorder="1" applyAlignment="1">
      <alignment horizontal="right"/>
    </xf>
    <xf numFmtId="0" fontId="23" fillId="0" borderId="0" xfId="11" applyFont="1" applyFill="1" applyBorder="1" applyAlignment="1">
      <alignment horizontal="right"/>
    </xf>
    <xf numFmtId="0" fontId="49" fillId="0" borderId="1" xfId="11" applyFont="1" applyBorder="1" applyAlignment="1">
      <alignment horizontal="left" vertical="top" wrapText="1"/>
    </xf>
    <xf numFmtId="0" fontId="49" fillId="0" borderId="1" xfId="11" applyFont="1" applyBorder="1" applyAlignment="1"/>
    <xf numFmtId="0" fontId="49" fillId="0" borderId="23" xfId="11" applyFont="1" applyBorder="1" applyAlignment="1"/>
    <xf numFmtId="0" fontId="6" fillId="0" borderId="23" xfId="11" applyBorder="1"/>
    <xf numFmtId="0" fontId="49" fillId="0" borderId="35" xfId="11" applyFont="1" applyBorder="1"/>
    <xf numFmtId="0" fontId="49" fillId="0" borderId="22" xfId="11" applyFont="1" applyBorder="1"/>
    <xf numFmtId="167" fontId="56" fillId="0" borderId="22" xfId="11" applyNumberFormat="1" applyFont="1" applyBorder="1" applyAlignment="1"/>
    <xf numFmtId="0" fontId="49" fillId="0" borderId="10" xfId="11" applyFont="1" applyBorder="1"/>
    <xf numFmtId="0" fontId="49" fillId="0" borderId="1" xfId="11" applyFont="1" applyBorder="1" applyAlignment="1">
      <alignment horizontal="center" vertical="top" wrapText="1"/>
    </xf>
    <xf numFmtId="0" fontId="49" fillId="0" borderId="0" xfId="11" applyFont="1" applyBorder="1" applyAlignment="1">
      <alignment horizontal="center" vertical="top" wrapText="1"/>
    </xf>
    <xf numFmtId="0" fontId="49" fillId="0" borderId="2" xfId="11" applyFont="1" applyBorder="1" applyAlignment="1">
      <alignment horizontal="center" vertical="top" wrapText="1"/>
    </xf>
    <xf numFmtId="0" fontId="49" fillId="0" borderId="54" xfId="11" applyFont="1" applyBorder="1"/>
    <xf numFmtId="0" fontId="49" fillId="0" borderId="53" xfId="11" applyFont="1" applyBorder="1"/>
    <xf numFmtId="0" fontId="56" fillId="0" borderId="53" xfId="11" applyFont="1" applyBorder="1"/>
    <xf numFmtId="0" fontId="49" fillId="0" borderId="0" xfId="11" applyFont="1" applyBorder="1" applyAlignment="1">
      <alignment vertical="top" wrapText="1"/>
    </xf>
    <xf numFmtId="0" fontId="49" fillId="0" borderId="2" xfId="11" applyFont="1" applyBorder="1" applyAlignment="1">
      <alignment vertical="top" wrapText="1"/>
    </xf>
    <xf numFmtId="0" fontId="49" fillId="0" borderId="4" xfId="11" applyFont="1" applyBorder="1" applyAlignment="1">
      <alignment vertical="top" wrapText="1"/>
    </xf>
    <xf numFmtId="49" fontId="49" fillId="0" borderId="14" xfId="11" applyNumberFormat="1" applyFont="1" applyBorder="1" applyAlignment="1">
      <alignment horizontal="left" vertical="top"/>
    </xf>
    <xf numFmtId="0" fontId="49" fillId="0" borderId="24" xfId="11" applyFont="1" applyBorder="1" applyAlignment="1">
      <alignment wrapText="1"/>
    </xf>
    <xf numFmtId="0" fontId="49" fillId="0" borderId="5" xfId="11" applyFont="1" applyBorder="1" applyAlignment="1">
      <alignment wrapText="1"/>
    </xf>
    <xf numFmtId="49" fontId="49" fillId="0" borderId="43" xfId="11" applyNumberFormat="1" applyFont="1" applyBorder="1" applyAlignment="1">
      <alignment horizontal="left" vertical="top"/>
    </xf>
    <xf numFmtId="0" fontId="49" fillId="0" borderId="4" xfId="11" applyFont="1" applyBorder="1"/>
    <xf numFmtId="0" fontId="49" fillId="0" borderId="2" xfId="11" applyFont="1" applyBorder="1"/>
    <xf numFmtId="167" fontId="56" fillId="0" borderId="2" xfId="11" applyNumberFormat="1" applyFont="1" applyBorder="1" applyAlignment="1">
      <alignment horizontal="left" vertical="top"/>
    </xf>
    <xf numFmtId="49" fontId="49" fillId="0" borderId="15" xfId="11" applyNumberFormat="1" applyFont="1" applyBorder="1" applyAlignment="1">
      <alignment horizontal="left" vertical="top"/>
    </xf>
    <xf numFmtId="0" fontId="49" fillId="0" borderId="43" xfId="11" applyFont="1" applyBorder="1"/>
    <xf numFmtId="0" fontId="49" fillId="0" borderId="68" xfId="11" applyFont="1" applyBorder="1"/>
    <xf numFmtId="0" fontId="56" fillId="0" borderId="18" xfId="11" applyFont="1" applyBorder="1" applyAlignment="1">
      <alignment horizontal="center" vertical="center" wrapText="1"/>
    </xf>
    <xf numFmtId="0" fontId="49" fillId="0" borderId="5" xfId="11" applyFont="1" applyBorder="1"/>
    <xf numFmtId="49" fontId="49" fillId="0" borderId="14" xfId="11" applyNumberFormat="1" applyFont="1" applyBorder="1" applyAlignment="1">
      <alignment vertical="top"/>
    </xf>
    <xf numFmtId="0" fontId="49" fillId="0" borderId="12" xfId="11" applyFont="1" applyBorder="1" applyAlignment="1">
      <alignment vertical="top" wrapText="1"/>
    </xf>
    <xf numFmtId="0" fontId="49" fillId="0" borderId="12" xfId="11" applyFont="1" applyBorder="1"/>
    <xf numFmtId="49" fontId="49" fillId="0" borderId="43" xfId="11" applyNumberFormat="1" applyFont="1" applyBorder="1" applyAlignment="1">
      <alignment vertical="top"/>
    </xf>
    <xf numFmtId="0" fontId="49" fillId="0" borderId="3" xfId="11" applyFont="1" applyBorder="1"/>
    <xf numFmtId="49" fontId="49" fillId="0" borderId="15" xfId="11" applyNumberFormat="1" applyFont="1" applyBorder="1" applyAlignment="1">
      <alignment vertical="top"/>
    </xf>
    <xf numFmtId="0" fontId="49" fillId="0" borderId="5" xfId="11" applyFont="1" applyBorder="1" applyAlignment="1">
      <alignment vertical="top" wrapText="1"/>
    </xf>
    <xf numFmtId="49" fontId="49" fillId="0" borderId="0" xfId="11" applyNumberFormat="1" applyFont="1" applyBorder="1" applyAlignment="1">
      <alignment horizontal="left" vertical="top"/>
    </xf>
    <xf numFmtId="0" fontId="56" fillId="0" borderId="0" xfId="11" applyFont="1" applyBorder="1" applyAlignment="1">
      <alignment vertical="top"/>
    </xf>
    <xf numFmtId="0" fontId="15" fillId="0" borderId="0" xfId="11" applyFont="1" applyAlignment="1">
      <alignment horizontal="center"/>
    </xf>
    <xf numFmtId="0" fontId="8" fillId="0" borderId="0" xfId="11" applyFont="1" applyAlignment="1"/>
    <xf numFmtId="0" fontId="15" fillId="0" borderId="0" xfId="11" applyFont="1" applyAlignment="1">
      <alignment horizontal="right" vertical="center"/>
    </xf>
    <xf numFmtId="0" fontId="8" fillId="0" borderId="0" xfId="11" applyFont="1" applyAlignment="1">
      <alignment horizontal="right" vertical="center"/>
    </xf>
    <xf numFmtId="0" fontId="17" fillId="0" borderId="0" xfId="11" applyFont="1" applyAlignment="1">
      <alignment horizontal="right"/>
    </xf>
    <xf numFmtId="0" fontId="15" fillId="0" borderId="0" xfId="11" applyFont="1" applyAlignment="1"/>
    <xf numFmtId="0" fontId="8" fillId="0" borderId="0" xfId="11" applyFont="1"/>
    <xf numFmtId="0" fontId="7" fillId="0" borderId="0" xfId="11" applyFont="1" applyAlignment="1">
      <alignment vertical="center"/>
    </xf>
    <xf numFmtId="0" fontId="19" fillId="0" borderId="79" xfId="11" applyFont="1" applyBorder="1" applyAlignment="1">
      <alignment horizontal="center" vertical="center"/>
    </xf>
    <xf numFmtId="0" fontId="12" fillId="0" borderId="0" xfId="11" applyFont="1" applyAlignment="1">
      <alignment vertical="center"/>
    </xf>
    <xf numFmtId="0" fontId="19" fillId="0" borderId="0" xfId="11" applyFont="1" applyAlignment="1">
      <alignment vertical="center"/>
    </xf>
    <xf numFmtId="0" fontId="7" fillId="0" borderId="0" xfId="11" applyFont="1" applyAlignment="1">
      <alignment horizontal="center" vertical="center"/>
    </xf>
    <xf numFmtId="1" fontId="8" fillId="0" borderId="0" xfId="6" applyNumberFormat="1" applyFont="1" applyFill="1" applyBorder="1" applyAlignment="1">
      <alignment horizontal="left" vertical="center"/>
    </xf>
    <xf numFmtId="0" fontId="12" fillId="0" borderId="0" xfId="11" applyFont="1" applyAlignment="1">
      <alignment horizontal="center" vertical="center"/>
    </xf>
    <xf numFmtId="0" fontId="15" fillId="0" borderId="0" xfId="11" applyFont="1" applyAlignment="1">
      <alignment vertical="center"/>
    </xf>
    <xf numFmtId="0" fontId="7" fillId="0" borderId="0" xfId="11" applyFont="1" applyAlignment="1">
      <alignment horizontal="center"/>
    </xf>
    <xf numFmtId="0" fontId="15" fillId="0" borderId="0" xfId="11" applyFont="1" applyAlignment="1">
      <alignment horizontal="center" vertical="center"/>
    </xf>
    <xf numFmtId="0" fontId="8" fillId="0" borderId="0" xfId="11" applyFont="1" applyAlignment="1">
      <alignment vertical="center"/>
    </xf>
    <xf numFmtId="1" fontId="19" fillId="0" borderId="0" xfId="6" applyNumberFormat="1" applyFont="1" applyFill="1" applyBorder="1" applyAlignment="1">
      <alignment horizontal="left" vertical="center"/>
    </xf>
    <xf numFmtId="0" fontId="19" fillId="0" borderId="0" xfId="11" applyFont="1" applyAlignment="1"/>
    <xf numFmtId="0" fontId="12" fillId="0" borderId="0" xfId="11" applyFont="1" applyAlignment="1">
      <alignment horizontal="center"/>
    </xf>
    <xf numFmtId="0" fontId="2" fillId="0" borderId="0" xfId="11" applyFont="1" applyAlignment="1"/>
    <xf numFmtId="0" fontId="6" fillId="0" borderId="0" xfId="11" applyFont="1" applyAlignme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9" fillId="0" borderId="27" xfId="17" applyFont="1" applyFill="1" applyBorder="1" applyAlignment="1">
      <alignment horizontal="center" vertical="center"/>
    </xf>
    <xf numFmtId="0" fontId="11" fillId="0" borderId="80" xfId="17" applyFont="1" applyBorder="1" applyAlignment="1">
      <alignment vertical="center"/>
    </xf>
    <xf numFmtId="0" fontId="11" fillId="0" borderId="10" xfId="17" applyFont="1" applyBorder="1" applyAlignment="1">
      <alignment vertical="center"/>
    </xf>
    <xf numFmtId="0" fontId="11" fillId="0" borderId="8" xfId="17" applyFont="1" applyBorder="1" applyAlignment="1">
      <alignment vertical="center"/>
    </xf>
    <xf numFmtId="0" fontId="11" fillId="0" borderId="22" xfId="17" applyFont="1" applyBorder="1" applyAlignment="1">
      <alignment horizontal="center" vertical="center"/>
    </xf>
    <xf numFmtId="0" fontId="11" fillId="0" borderId="81" xfId="17" applyFont="1" applyBorder="1" applyAlignment="1">
      <alignment horizontal="center" vertical="center"/>
    </xf>
    <xf numFmtId="0" fontId="19" fillId="0" borderId="1" xfId="10" applyFont="1" applyFill="1" applyBorder="1" applyAlignment="1">
      <alignment vertical="top" wrapText="1"/>
    </xf>
    <xf numFmtId="0" fontId="19" fillId="0" borderId="6" xfId="17" applyFont="1" applyFill="1" applyBorder="1" applyAlignment="1">
      <alignment horizontal="left" wrapText="1"/>
    </xf>
    <xf numFmtId="167" fontId="19" fillId="7" borderId="22" xfId="17" applyNumberFormat="1" applyFont="1" applyFill="1" applyBorder="1" applyAlignment="1">
      <alignment horizontal="left"/>
    </xf>
    <xf numFmtId="0" fontId="14" fillId="0" borderId="4" xfId="10" applyFont="1" applyFill="1" applyBorder="1"/>
    <xf numFmtId="0" fontId="14" fillId="0" borderId="4" xfId="10" applyFont="1" applyFill="1" applyBorder="1" applyAlignment="1">
      <alignment horizontal="center"/>
    </xf>
    <xf numFmtId="0" fontId="13" fillId="0" borderId="4" xfId="10" applyFont="1" applyFill="1" applyBorder="1" applyAlignment="1">
      <alignment horizontal="center" vertical="top" wrapText="1"/>
    </xf>
    <xf numFmtId="0" fontId="13" fillId="0" borderId="4" xfId="0" applyFont="1" applyBorder="1" applyAlignment="1">
      <alignment horizontal="center" vertical="top"/>
    </xf>
    <xf numFmtId="0" fontId="11" fillId="0" borderId="6" xfId="10" applyFont="1" applyFill="1" applyBorder="1" applyAlignment="1">
      <alignment wrapText="1"/>
    </xf>
    <xf numFmtId="0" fontId="11" fillId="0" borderId="23" xfId="10" applyFont="1" applyFill="1" applyBorder="1" applyAlignment="1">
      <alignment wrapText="1"/>
    </xf>
    <xf numFmtId="0" fontId="11" fillId="0" borderId="1" xfId="10" applyFont="1" applyFill="1" applyBorder="1" applyAlignment="1">
      <alignment vertical="top" wrapText="1"/>
    </xf>
    <xf numFmtId="167" fontId="19" fillId="2" borderId="4" xfId="17" applyNumberFormat="1" applyFont="1" applyFill="1" applyBorder="1" applyAlignment="1">
      <alignment wrapText="1"/>
    </xf>
    <xf numFmtId="167" fontId="19" fillId="2" borderId="36" xfId="17" applyNumberFormat="1" applyFont="1" applyFill="1" applyBorder="1" applyAlignment="1">
      <alignment wrapText="1"/>
    </xf>
    <xf numFmtId="0" fontId="9" fillId="0" borderId="36" xfId="10" applyFont="1" applyFill="1" applyBorder="1"/>
    <xf numFmtId="0" fontId="4" fillId="0" borderId="37" xfId="10" applyFont="1" applyFill="1" applyBorder="1"/>
    <xf numFmtId="0" fontId="11" fillId="0" borderId="6" xfId="17" applyFont="1" applyFill="1" applyBorder="1" applyAlignment="1">
      <alignment horizontal="left" wrapText="1"/>
    </xf>
    <xf numFmtId="0" fontId="11" fillId="0" borderId="3" xfId="17" applyFont="1" applyFill="1" applyBorder="1" applyAlignment="1">
      <alignment horizontal="left" wrapText="1"/>
    </xf>
    <xf numFmtId="0" fontId="20" fillId="0" borderId="3" xfId="0" applyFont="1" applyFill="1" applyBorder="1" applyAlignment="1">
      <alignment wrapText="1"/>
    </xf>
    <xf numFmtId="0" fontId="14" fillId="0" borderId="3" xfId="0" applyFont="1" applyFill="1" applyBorder="1" applyAlignment="1">
      <alignment wrapText="1"/>
    </xf>
    <xf numFmtId="0" fontId="23" fillId="0" borderId="38" xfId="17" applyNumberFormat="1" applyFont="1" applyFill="1" applyBorder="1" applyAlignment="1">
      <alignment wrapText="1"/>
    </xf>
    <xf numFmtId="0" fontId="23" fillId="0" borderId="10" xfId="17" applyNumberFormat="1" applyFont="1" applyFill="1" applyBorder="1" applyAlignment="1">
      <alignment wrapText="1"/>
    </xf>
    <xf numFmtId="0" fontId="23" fillId="0" borderId="8" xfId="17" applyNumberFormat="1" applyFont="1" applyFill="1" applyBorder="1" applyAlignment="1">
      <alignment wrapText="1"/>
    </xf>
    <xf numFmtId="0" fontId="23" fillId="0" borderId="35" xfId="17" applyNumberFormat="1" applyFont="1" applyFill="1" applyBorder="1" applyAlignment="1">
      <alignment wrapText="1"/>
    </xf>
    <xf numFmtId="0" fontId="6" fillId="0" borderId="82" xfId="17" applyFont="1" applyBorder="1" applyAlignment="1"/>
    <xf numFmtId="0" fontId="6" fillId="0" borderId="62" xfId="17" applyFont="1" applyBorder="1" applyAlignment="1"/>
    <xf numFmtId="0" fontId="6" fillId="0" borderId="83" xfId="17" applyFont="1" applyBorder="1" applyAlignment="1"/>
    <xf numFmtId="0" fontId="6" fillId="0" borderId="84" xfId="17" applyFont="1" applyBorder="1" applyAlignment="1"/>
    <xf numFmtId="0" fontId="6" fillId="0" borderId="6" xfId="17" applyFont="1" applyBorder="1" applyAlignment="1">
      <alignment horizontal="center" vertical="center"/>
    </xf>
    <xf numFmtId="0" fontId="6" fillId="0" borderId="65" xfId="17" applyFont="1" applyBorder="1"/>
    <xf numFmtId="0" fontId="4" fillId="2" borderId="9" xfId="17" applyFont="1" applyFill="1" applyBorder="1"/>
    <xf numFmtId="0" fontId="4" fillId="2" borderId="22" xfId="17" applyFont="1" applyFill="1" applyBorder="1"/>
    <xf numFmtId="0" fontId="4" fillId="2" borderId="10" xfId="17" applyFont="1" applyFill="1" applyBorder="1"/>
    <xf numFmtId="0" fontId="6" fillId="0" borderId="1" xfId="17" applyFont="1" applyBorder="1"/>
    <xf numFmtId="0" fontId="19" fillId="0" borderId="2" xfId="17" applyFont="1" applyBorder="1"/>
    <xf numFmtId="0" fontId="6" fillId="2" borderId="1" xfId="17" applyFont="1" applyFill="1" applyBorder="1"/>
    <xf numFmtId="0" fontId="19" fillId="0" borderId="1" xfId="17" applyFont="1" applyBorder="1" applyAlignment="1">
      <alignment wrapText="1"/>
    </xf>
    <xf numFmtId="0" fontId="19" fillId="0" borderId="23" xfId="17" applyFont="1" applyBorder="1" applyAlignment="1">
      <alignment wrapText="1"/>
    </xf>
    <xf numFmtId="0" fontId="19" fillId="0" borderId="24" xfId="17" applyFont="1" applyBorder="1" applyAlignment="1">
      <alignment wrapText="1"/>
    </xf>
    <xf numFmtId="0" fontId="19" fillId="0" borderId="12" xfId="17" applyFont="1" applyBorder="1" applyAlignment="1">
      <alignment wrapText="1"/>
    </xf>
    <xf numFmtId="0" fontId="46" fillId="0" borderId="3" xfId="0" applyFont="1" applyBorder="1" applyAlignment="1">
      <alignment horizontal="left" vertical="top" wrapText="1"/>
    </xf>
    <xf numFmtId="0" fontId="46" fillId="0" borderId="3" xfId="0" applyFont="1" applyBorder="1" applyAlignment="1">
      <alignment vertical="top" wrapText="1"/>
    </xf>
    <xf numFmtId="0" fontId="46" fillId="2" borderId="3" xfId="17" applyFont="1" applyFill="1" applyBorder="1" applyAlignment="1">
      <alignment horizontal="left" vertical="top" wrapText="1"/>
    </xf>
    <xf numFmtId="0" fontId="45" fillId="0" borderId="44" xfId="17" applyFont="1" applyFill="1" applyBorder="1" applyAlignment="1">
      <alignment wrapText="1"/>
    </xf>
    <xf numFmtId="0" fontId="44" fillId="0" borderId="46" xfId="0" applyFont="1" applyFill="1" applyBorder="1" applyAlignment="1">
      <alignment wrapText="1"/>
    </xf>
    <xf numFmtId="0" fontId="44" fillId="0" borderId="45" xfId="0" applyFont="1" applyFill="1" applyBorder="1" applyAlignment="1">
      <alignment wrapText="1"/>
    </xf>
    <xf numFmtId="0" fontId="19" fillId="0" borderId="12" xfId="17" applyFont="1" applyFill="1" applyBorder="1" applyAlignment="1">
      <alignment vertical="center" wrapText="1"/>
    </xf>
    <xf numFmtId="0" fontId="19" fillId="0" borderId="2" xfId="17" applyFont="1" applyFill="1" applyBorder="1" applyAlignment="1">
      <alignment vertical="center" wrapText="1"/>
    </xf>
    <xf numFmtId="0" fontId="44" fillId="0" borderId="0" xfId="0" applyFont="1" applyBorder="1"/>
    <xf numFmtId="0" fontId="44" fillId="0" borderId="1" xfId="0" applyFont="1" applyBorder="1"/>
    <xf numFmtId="0" fontId="44" fillId="0" borderId="2" xfId="0" applyFont="1" applyBorder="1"/>
    <xf numFmtId="0" fontId="23" fillId="0" borderId="46" xfId="17" applyFont="1" applyFill="1" applyBorder="1" applyAlignment="1">
      <alignment horizontal="center" vertical="center" wrapText="1"/>
    </xf>
    <xf numFmtId="0" fontId="45" fillId="0" borderId="24" xfId="17" applyFont="1" applyFill="1" applyBorder="1" applyAlignment="1">
      <alignment wrapText="1"/>
    </xf>
    <xf numFmtId="0" fontId="45" fillId="0" borderId="12" xfId="17" applyFont="1" applyFill="1" applyBorder="1" applyAlignment="1">
      <alignment wrapText="1"/>
    </xf>
    <xf numFmtId="0" fontId="45" fillId="0" borderId="46" xfId="17" applyFont="1" applyFill="1" applyBorder="1" applyAlignment="1">
      <alignment wrapText="1"/>
    </xf>
    <xf numFmtId="0" fontId="45" fillId="0" borderId="45" xfId="17" applyFont="1" applyFill="1" applyBorder="1" applyAlignment="1">
      <alignment wrapText="1"/>
    </xf>
    <xf numFmtId="0" fontId="44" fillId="0" borderId="23" xfId="0" applyFont="1" applyBorder="1"/>
    <xf numFmtId="0" fontId="44" fillId="0" borderId="24" xfId="0" applyFont="1" applyBorder="1"/>
    <xf numFmtId="0" fontId="44" fillId="0" borderId="12" xfId="0" applyFont="1" applyBorder="1"/>
    <xf numFmtId="0" fontId="44" fillId="0" borderId="37" xfId="0" applyFont="1" applyBorder="1"/>
    <xf numFmtId="0" fontId="44" fillId="0" borderId="36" xfId="0" applyFont="1" applyBorder="1"/>
    <xf numFmtId="0" fontId="44" fillId="0" borderId="5" xfId="0" applyFont="1" applyBorder="1"/>
    <xf numFmtId="0" fontId="46" fillId="0" borderId="3" xfId="0" applyFont="1" applyFill="1" applyBorder="1" applyAlignment="1">
      <alignment vertical="top" wrapText="1"/>
    </xf>
    <xf numFmtId="0" fontId="23" fillId="0" borderId="8" xfId="17" applyFont="1" applyFill="1" applyBorder="1" applyAlignment="1">
      <alignment horizontal="center" vertical="center"/>
    </xf>
    <xf numFmtId="0" fontId="19" fillId="7" borderId="3" xfId="0" applyFont="1" applyFill="1" applyBorder="1" applyAlignment="1">
      <alignment horizontal="left" vertical="top" wrapText="1"/>
    </xf>
    <xf numFmtId="0" fontId="19" fillId="0" borderId="2" xfId="17" applyFont="1" applyFill="1" applyBorder="1" applyAlignment="1">
      <alignment horizontal="left" wrapText="1"/>
    </xf>
    <xf numFmtId="0" fontId="47" fillId="0" borderId="22" xfId="10" applyFont="1" applyFill="1" applyBorder="1" applyAlignment="1"/>
    <xf numFmtId="0" fontId="19" fillId="7" borderId="1" xfId="0" applyFont="1" applyFill="1" applyBorder="1" applyAlignment="1">
      <alignment horizontal="left" vertical="top" wrapText="1"/>
    </xf>
    <xf numFmtId="0" fontId="19" fillId="7" borderId="0" xfId="0" applyFont="1" applyFill="1" applyBorder="1" applyAlignment="1">
      <alignment horizontal="left" vertical="top" wrapText="1"/>
    </xf>
    <xf numFmtId="0" fontId="19" fillId="7" borderId="2" xfId="0" applyFont="1" applyFill="1" applyBorder="1" applyAlignment="1">
      <alignment horizontal="left" vertical="top" wrapText="1"/>
    </xf>
    <xf numFmtId="167" fontId="19" fillId="7" borderId="9" xfId="17" applyNumberFormat="1" applyFont="1" applyFill="1" applyBorder="1" applyAlignment="1">
      <alignment horizontal="left"/>
    </xf>
    <xf numFmtId="167" fontId="19" fillId="7" borderId="22" xfId="17" applyNumberFormat="1" applyFont="1" applyFill="1" applyBorder="1" applyAlignment="1">
      <alignment horizontal="left"/>
    </xf>
    <xf numFmtId="167" fontId="19" fillId="7" borderId="22" xfId="17" applyNumberFormat="1" applyFont="1" applyFill="1" applyBorder="1" applyAlignment="1">
      <alignment horizontal="left" vertical="top"/>
    </xf>
    <xf numFmtId="0" fontId="19" fillId="0" borderId="24" xfId="17" applyFont="1" applyFill="1" applyBorder="1"/>
    <xf numFmtId="0" fontId="23" fillId="0" borderId="22" xfId="17" applyFont="1" applyFill="1" applyBorder="1" applyAlignment="1">
      <alignment horizontal="right"/>
    </xf>
    <xf numFmtId="0" fontId="23" fillId="0" borderId="45" xfId="0" applyFont="1" applyFill="1" applyBorder="1" applyAlignment="1">
      <alignment horizontal="center" vertical="top" wrapText="1"/>
    </xf>
    <xf numFmtId="0" fontId="20" fillId="0" borderId="0" xfId="0" applyFont="1" applyBorder="1"/>
    <xf numFmtId="0" fontId="19" fillId="0" borderId="8" xfId="0" applyFont="1" applyBorder="1" applyAlignment="1"/>
    <xf numFmtId="0" fontId="19" fillId="7" borderId="3" xfId="0" applyFont="1" applyFill="1" applyBorder="1" applyAlignment="1">
      <alignment vertical="top"/>
    </xf>
    <xf numFmtId="0" fontId="11" fillId="7" borderId="0" xfId="0" applyFont="1" applyFill="1"/>
    <xf numFmtId="0" fontId="20" fillId="7" borderId="2" xfId="0" applyFont="1" applyFill="1" applyBorder="1" applyAlignment="1">
      <alignment horizontal="center"/>
    </xf>
    <xf numFmtId="0" fontId="46" fillId="0" borderId="0" xfId="11" applyFont="1" applyBorder="1" applyAlignment="1"/>
    <xf numFmtId="0" fontId="2" fillId="0" borderId="3" xfId="17" applyFont="1" applyFill="1" applyBorder="1"/>
    <xf numFmtId="0" fontId="23" fillId="0" borderId="85" xfId="17" applyFont="1" applyFill="1" applyBorder="1" applyAlignment="1">
      <alignment vertical="center"/>
    </xf>
    <xf numFmtId="0" fontId="19" fillId="0" borderId="0" xfId="17" quotePrefix="1" applyFont="1" applyFill="1" applyBorder="1" applyAlignment="1">
      <alignment horizontal="center"/>
    </xf>
    <xf numFmtId="0" fontId="19" fillId="0" borderId="36" xfId="0" applyFont="1" applyFill="1" applyBorder="1" applyAlignment="1">
      <alignment horizontal="left" wrapText="1"/>
    </xf>
    <xf numFmtId="0" fontId="20" fillId="0" borderId="4" xfId="17" applyFont="1" applyFill="1" applyBorder="1" applyAlignment="1">
      <alignment horizontal="center"/>
    </xf>
    <xf numFmtId="0" fontId="20" fillId="0" borderId="4" xfId="0" applyFont="1" applyBorder="1" applyAlignment="1">
      <alignment horizontal="center"/>
    </xf>
    <xf numFmtId="0" fontId="20" fillId="0" borderId="4" xfId="0" applyFont="1" applyFill="1" applyBorder="1" applyAlignment="1">
      <alignment horizontal="center"/>
    </xf>
    <xf numFmtId="0" fontId="19" fillId="0" borderId="36" xfId="0" applyFont="1" applyFill="1" applyBorder="1" applyAlignment="1">
      <alignment horizontal="left"/>
    </xf>
    <xf numFmtId="0" fontId="19" fillId="0" borderId="5" xfId="17" applyFont="1" applyFill="1" applyBorder="1" applyAlignment="1">
      <alignment vertical="top" wrapText="1"/>
    </xf>
    <xf numFmtId="0" fontId="61" fillId="0" borderId="4" xfId="10" applyFont="1" applyFill="1" applyBorder="1" applyAlignment="1">
      <alignment horizontal="center"/>
    </xf>
    <xf numFmtId="0" fontId="61" fillId="0" borderId="4" xfId="10" applyFont="1" applyFill="1" applyBorder="1"/>
    <xf numFmtId="0" fontId="49" fillId="0" borderId="36" xfId="0" applyFont="1" applyBorder="1" applyAlignment="1">
      <alignment horizontal="left" vertical="top" wrapText="1"/>
    </xf>
    <xf numFmtId="0" fontId="19" fillId="0" borderId="21" xfId="10" applyFont="1" applyFill="1" applyBorder="1" applyAlignment="1">
      <alignment horizontal="left" vertical="center"/>
    </xf>
    <xf numFmtId="0" fontId="19" fillId="0" borderId="23" xfId="10" applyFont="1" applyFill="1" applyBorder="1" applyAlignment="1">
      <alignment horizontal="left" vertical="center"/>
    </xf>
    <xf numFmtId="0" fontId="19" fillId="0" borderId="12" xfId="0" applyFont="1" applyBorder="1" applyAlignment="1">
      <alignment horizontal="left" vertical="top" wrapText="1"/>
    </xf>
    <xf numFmtId="0" fontId="19" fillId="0" borderId="23" xfId="0" applyFont="1" applyBorder="1" applyAlignment="1">
      <alignment horizontal="left" vertical="top" wrapText="1"/>
    </xf>
    <xf numFmtId="0" fontId="4" fillId="0" borderId="4" xfId="0" quotePrefix="1" applyFont="1" applyBorder="1" applyAlignment="1">
      <alignment horizontal="center" vertical="center"/>
    </xf>
    <xf numFmtId="0" fontId="19" fillId="0" borderId="5" xfId="0" applyFont="1" applyBorder="1" applyAlignment="1">
      <alignment horizontal="center"/>
    </xf>
    <xf numFmtId="0" fontId="0" fillId="0" borderId="5" xfId="0" applyBorder="1"/>
    <xf numFmtId="0" fontId="19" fillId="0" borderId="0" xfId="17" applyFont="1" applyFill="1" applyAlignment="1">
      <alignment horizontal="left" vertical="center" wrapText="1"/>
    </xf>
    <xf numFmtId="0" fontId="19" fillId="0" borderId="0" xfId="17" applyFont="1" applyFill="1" applyAlignment="1">
      <alignment vertical="center"/>
    </xf>
    <xf numFmtId="0" fontId="19" fillId="0" borderId="0" xfId="17" applyFont="1" applyFill="1" applyBorder="1" applyAlignment="1">
      <alignment vertical="center" wrapText="1"/>
    </xf>
    <xf numFmtId="167" fontId="23" fillId="0" borderId="0" xfId="17" applyNumberFormat="1" applyFont="1" applyFill="1" applyBorder="1" applyAlignment="1">
      <alignment horizontal="center" vertical="top" wrapText="1"/>
    </xf>
    <xf numFmtId="0" fontId="19" fillId="7" borderId="3" xfId="0" applyFont="1" applyFill="1" applyBorder="1" applyAlignment="1">
      <alignment horizontal="left" vertical="top" wrapText="1"/>
    </xf>
    <xf numFmtId="0" fontId="19" fillId="0" borderId="3" xfId="0" applyFont="1" applyFill="1" applyBorder="1" applyAlignment="1">
      <alignment horizontal="center" vertical="top" wrapText="1"/>
    </xf>
    <xf numFmtId="0" fontId="20" fillId="7" borderId="5" xfId="0" applyFont="1" applyFill="1" applyBorder="1" applyAlignment="1">
      <alignment horizontal="center"/>
    </xf>
    <xf numFmtId="167" fontId="19" fillId="7" borderId="9" xfId="17" applyNumberFormat="1" applyFont="1" applyFill="1" applyBorder="1" applyAlignment="1">
      <alignment horizontal="left" vertical="top"/>
    </xf>
    <xf numFmtId="0" fontId="56" fillId="0" borderId="0" xfId="0" applyFont="1"/>
    <xf numFmtId="0" fontId="49" fillId="0" borderId="0" xfId="0" applyFont="1"/>
    <xf numFmtId="0" fontId="49" fillId="0" borderId="22" xfId="0" applyFont="1" applyBorder="1"/>
    <xf numFmtId="0" fontId="49" fillId="0" borderId="10" xfId="0" applyFont="1" applyBorder="1"/>
    <xf numFmtId="0" fontId="49" fillId="0" borderId="1" xfId="0" applyFont="1" applyBorder="1"/>
    <xf numFmtId="0" fontId="49" fillId="0" borderId="0" xfId="0" applyFont="1" applyBorder="1"/>
    <xf numFmtId="0" fontId="49" fillId="0" borderId="2" xfId="0" applyFont="1" applyBorder="1"/>
    <xf numFmtId="0" fontId="49" fillId="0" borderId="23" xfId="0" applyFont="1" applyBorder="1"/>
    <xf numFmtId="0" fontId="49" fillId="0" borderId="24" xfId="0" applyFont="1" applyBorder="1"/>
    <xf numFmtId="0" fontId="49" fillId="0" borderId="12" xfId="0" applyFont="1" applyBorder="1"/>
    <xf numFmtId="0" fontId="49" fillId="0" borderId="37" xfId="0" applyFont="1" applyBorder="1"/>
    <xf numFmtId="0" fontId="49" fillId="0" borderId="36" xfId="0" applyFont="1" applyBorder="1"/>
    <xf numFmtId="0" fontId="49" fillId="0" borderId="5" xfId="0" applyFont="1" applyBorder="1"/>
    <xf numFmtId="0" fontId="49" fillId="0" borderId="1" xfId="0" applyFont="1" applyBorder="1" applyAlignment="1"/>
    <xf numFmtId="0" fontId="49" fillId="0" borderId="0" xfId="0" applyFont="1" applyAlignment="1"/>
    <xf numFmtId="0" fontId="49" fillId="0" borderId="37" xfId="0" applyFont="1" applyBorder="1" applyAlignment="1"/>
    <xf numFmtId="0" fontId="49" fillId="0" borderId="36" xfId="0" applyFont="1" applyBorder="1" applyAlignment="1"/>
    <xf numFmtId="0" fontId="49" fillId="0" borderId="0" xfId="0" applyFont="1" applyAlignment="1">
      <alignment wrapText="1"/>
    </xf>
    <xf numFmtId="0" fontId="49" fillId="0" borderId="9" xfId="0" applyFont="1" applyBorder="1"/>
    <xf numFmtId="0" fontId="49" fillId="0" borderId="5" xfId="0" applyFont="1" applyBorder="1" applyAlignment="1"/>
    <xf numFmtId="0" fontId="6" fillId="0" borderId="45" xfId="0" applyFont="1" applyFill="1" applyBorder="1" applyAlignment="1">
      <alignment wrapText="1"/>
    </xf>
    <xf numFmtId="0" fontId="44" fillId="0" borderId="6" xfId="0" applyFont="1" applyFill="1" applyBorder="1" applyAlignment="1">
      <alignment wrapText="1"/>
    </xf>
    <xf numFmtId="0" fontId="44" fillId="0" borderId="4" xfId="0" applyFont="1" applyFill="1" applyBorder="1" applyAlignment="1">
      <alignment wrapText="1"/>
    </xf>
    <xf numFmtId="0" fontId="44" fillId="0" borderId="8" xfId="0" applyFont="1" applyFill="1" applyBorder="1" applyAlignment="1">
      <alignment wrapText="1"/>
    </xf>
    <xf numFmtId="0" fontId="44" fillId="0" borderId="18" xfId="0" applyFont="1" applyFill="1" applyBorder="1" applyAlignment="1">
      <alignment wrapText="1"/>
    </xf>
    <xf numFmtId="0" fontId="45" fillId="0" borderId="18" xfId="17" applyFont="1" applyFill="1" applyBorder="1" applyAlignment="1">
      <alignment wrapText="1"/>
    </xf>
    <xf numFmtId="0" fontId="44" fillId="0" borderId="6" xfId="0" applyFont="1" applyBorder="1"/>
    <xf numFmtId="0" fontId="19" fillId="0" borderId="11" xfId="17" applyFont="1" applyFill="1" applyBorder="1" applyAlignment="1"/>
    <xf numFmtId="167" fontId="23" fillId="0" borderId="38" xfId="17" applyNumberFormat="1" applyFont="1" applyFill="1" applyBorder="1" applyAlignment="1">
      <alignment horizontal="left" wrapText="1"/>
    </xf>
    <xf numFmtId="0" fontId="8" fillId="0" borderId="20" xfId="17" applyFont="1" applyFill="1" applyBorder="1"/>
    <xf numFmtId="0" fontId="19" fillId="0" borderId="20" xfId="0" applyFont="1" applyFill="1" applyBorder="1" applyAlignment="1">
      <alignment horizontal="right"/>
    </xf>
    <xf numFmtId="0" fontId="19" fillId="0" borderId="20" xfId="17" applyFont="1" applyFill="1" applyBorder="1"/>
    <xf numFmtId="0" fontId="19" fillId="0" borderId="40" xfId="17" applyFont="1" applyFill="1" applyBorder="1" applyAlignment="1"/>
    <xf numFmtId="0" fontId="19" fillId="0" borderId="38" xfId="17" applyFont="1" applyFill="1" applyBorder="1" applyAlignment="1"/>
    <xf numFmtId="0" fontId="19" fillId="0" borderId="41" xfId="17" applyFont="1" applyFill="1" applyBorder="1" applyAlignment="1"/>
    <xf numFmtId="0" fontId="19" fillId="0" borderId="50" xfId="17" applyFont="1" applyFill="1" applyBorder="1" applyAlignment="1"/>
    <xf numFmtId="0" fontId="8" fillId="0" borderId="3" xfId="17" applyFont="1" applyFill="1" applyBorder="1"/>
    <xf numFmtId="0" fontId="23" fillId="0" borderId="1" xfId="17" applyFont="1" applyFill="1" applyBorder="1" applyAlignment="1">
      <alignment vertical="center" wrapText="1"/>
    </xf>
    <xf numFmtId="0" fontId="23" fillId="0" borderId="20" xfId="17" applyFont="1" applyFill="1" applyBorder="1" applyAlignment="1">
      <alignment vertical="center" wrapText="1"/>
    </xf>
    <xf numFmtId="0" fontId="23" fillId="0" borderId="21" xfId="17" applyFont="1" applyFill="1" applyBorder="1" applyAlignment="1">
      <alignment vertical="center" wrapText="1"/>
    </xf>
    <xf numFmtId="0" fontId="19" fillId="0" borderId="22" xfId="0" applyFont="1" applyBorder="1"/>
    <xf numFmtId="0" fontId="19" fillId="0" borderId="10" xfId="0" applyFont="1" applyBorder="1"/>
    <xf numFmtId="0" fontId="19" fillId="0" borderId="23" xfId="0" applyFont="1" applyBorder="1"/>
    <xf numFmtId="0" fontId="19" fillId="0" borderId="24" xfId="0" applyFont="1" applyBorder="1"/>
    <xf numFmtId="0" fontId="19" fillId="0" borderId="12" xfId="0" applyFont="1" applyBorder="1"/>
    <xf numFmtId="0" fontId="19" fillId="0" borderId="3" xfId="0" applyFont="1" applyBorder="1" applyAlignment="1">
      <alignment vertical="top"/>
    </xf>
    <xf numFmtId="0" fontId="23" fillId="0" borderId="0" xfId="17" applyFont="1" applyFill="1" applyBorder="1" applyAlignment="1">
      <alignment vertical="center" wrapText="1"/>
    </xf>
    <xf numFmtId="0" fontId="19" fillId="7" borderId="0" xfId="0" applyFont="1" applyFill="1" applyBorder="1" applyAlignment="1">
      <alignment horizontal="left"/>
    </xf>
    <xf numFmtId="0" fontId="19" fillId="7" borderId="3" xfId="0" applyFont="1" applyFill="1" applyBorder="1" applyAlignment="1">
      <alignment horizontal="left"/>
    </xf>
    <xf numFmtId="0" fontId="19" fillId="7" borderId="6" xfId="0" applyFont="1" applyFill="1" applyBorder="1" applyAlignment="1">
      <alignment horizontal="left"/>
    </xf>
    <xf numFmtId="0" fontId="19" fillId="7" borderId="22" xfId="0" applyFont="1" applyFill="1" applyBorder="1" applyAlignment="1">
      <alignment vertical="top"/>
    </xf>
    <xf numFmtId="0" fontId="19" fillId="7" borderId="2" xfId="0" applyFont="1" applyFill="1" applyBorder="1" applyAlignment="1">
      <alignment vertical="top" wrapText="1"/>
    </xf>
    <xf numFmtId="0" fontId="49" fillId="0" borderId="0" xfId="0" applyFont="1" applyBorder="1" applyAlignment="1"/>
    <xf numFmtId="0" fontId="19" fillId="0" borderId="3" xfId="17" applyFont="1" applyFill="1" applyBorder="1" applyAlignment="1">
      <alignment horizontal="left" vertical="center" wrapText="1"/>
    </xf>
    <xf numFmtId="0" fontId="49" fillId="0" borderId="0" xfId="0" applyFont="1" applyBorder="1" applyAlignment="1">
      <alignment horizontal="left" vertical="top" wrapText="1"/>
    </xf>
    <xf numFmtId="0" fontId="64" fillId="0" borderId="0" xfId="0" applyFont="1" applyBorder="1" applyAlignment="1">
      <alignment horizontal="left" vertical="top" wrapText="1"/>
    </xf>
    <xf numFmtId="0" fontId="49" fillId="0" borderId="10" xfId="0" applyFont="1" applyBorder="1" applyAlignment="1">
      <alignment wrapText="1"/>
    </xf>
    <xf numFmtId="0" fontId="49" fillId="0" borderId="0" xfId="0" applyFont="1" applyBorder="1" applyAlignment="1">
      <alignment wrapText="1"/>
    </xf>
    <xf numFmtId="0" fontId="49" fillId="0" borderId="2" xfId="0" applyFont="1" applyBorder="1" applyAlignment="1">
      <alignment wrapText="1"/>
    </xf>
    <xf numFmtId="0" fontId="19" fillId="0" borderId="0" xfId="0" applyFont="1" applyBorder="1" applyAlignment="1">
      <alignment vertical="top" wrapText="1"/>
    </xf>
    <xf numFmtId="0" fontId="19" fillId="0" borderId="2" xfId="0" applyFont="1" applyBorder="1" applyAlignment="1">
      <alignment vertical="top" wrapText="1"/>
    </xf>
    <xf numFmtId="0" fontId="46" fillId="0" borderId="0" xfId="0" applyFont="1" applyBorder="1" applyAlignment="1">
      <alignment vertical="top" wrapText="1"/>
    </xf>
    <xf numFmtId="0" fontId="46" fillId="0" borderId="2" xfId="0" applyFont="1" applyBorder="1" applyAlignment="1">
      <alignment vertical="top" wrapText="1"/>
    </xf>
    <xf numFmtId="0" fontId="19" fillId="0" borderId="8" xfId="0" applyFont="1" applyBorder="1" applyAlignment="1">
      <alignment horizontal="left" vertical="top" wrapText="1"/>
    </xf>
    <xf numFmtId="0" fontId="49" fillId="0" borderId="9" xfId="0" applyFont="1" applyBorder="1" applyAlignment="1">
      <alignment horizontal="left" vertical="top" wrapText="1"/>
    </xf>
    <xf numFmtId="0" fontId="49" fillId="0" borderId="8" xfId="0" applyFont="1" applyBorder="1" applyAlignment="1">
      <alignment horizontal="left" vertical="top" wrapText="1"/>
    </xf>
    <xf numFmtId="0" fontId="49" fillId="7" borderId="3" xfId="0" applyFont="1" applyFill="1" applyBorder="1" applyAlignment="1">
      <alignment horizontal="left" vertical="top" wrapText="1"/>
    </xf>
    <xf numFmtId="0" fontId="19" fillId="0" borderId="10" xfId="17" applyFont="1" applyFill="1" applyBorder="1" applyAlignment="1">
      <alignment horizontal="left" vertical="top"/>
    </xf>
    <xf numFmtId="0" fontId="19" fillId="0" borderId="3" xfId="0" applyFont="1" applyBorder="1" applyAlignment="1">
      <alignment horizontal="left" wrapText="1"/>
    </xf>
    <xf numFmtId="0" fontId="49" fillId="0" borderId="36" xfId="0" applyFont="1" applyBorder="1" applyAlignment="1">
      <alignment horizontal="left" vertical="top" wrapText="1"/>
    </xf>
    <xf numFmtId="0" fontId="49" fillId="0" borderId="36" xfId="0" applyFont="1" applyBorder="1" applyAlignment="1">
      <alignment horizontal="center" vertical="top" wrapText="1"/>
    </xf>
    <xf numFmtId="0" fontId="49" fillId="0" borderId="3" xfId="0" applyFont="1" applyBorder="1" applyAlignment="1">
      <alignment horizontal="center" vertical="top" wrapText="1"/>
    </xf>
    <xf numFmtId="0" fontId="49" fillId="0" borderId="6" xfId="0" applyFont="1" applyBorder="1" applyAlignment="1">
      <alignment horizontal="center" vertical="top" wrapText="1"/>
    </xf>
    <xf numFmtId="0" fontId="49" fillId="0" borderId="3" xfId="0" applyFont="1" applyBorder="1" applyAlignment="1">
      <alignment horizontal="left" vertical="top" wrapText="1"/>
    </xf>
    <xf numFmtId="0" fontId="49" fillId="0" borderId="6" xfId="0" applyFont="1" applyBorder="1" applyAlignment="1">
      <alignment horizontal="left" vertical="top" wrapText="1"/>
    </xf>
    <xf numFmtId="0" fontId="49" fillId="0" borderId="10" xfId="0" applyFont="1" applyBorder="1" applyAlignment="1">
      <alignment horizontal="left" vertical="top" wrapText="1"/>
    </xf>
    <xf numFmtId="0" fontId="49" fillId="0" borderId="2" xfId="0" applyFont="1" applyBorder="1" applyAlignment="1">
      <alignment horizontal="left" vertical="top" wrapText="1"/>
    </xf>
    <xf numFmtId="0" fontId="49" fillId="0" borderId="23" xfId="0" applyFont="1" applyBorder="1" applyAlignment="1">
      <alignment horizontal="left" vertical="top" wrapText="1"/>
    </xf>
    <xf numFmtId="0" fontId="49" fillId="0" borderId="12" xfId="0" applyFont="1" applyBorder="1" applyAlignment="1">
      <alignment horizontal="left" vertical="top" wrapText="1"/>
    </xf>
    <xf numFmtId="0" fontId="49" fillId="0" borderId="0" xfId="0" applyFont="1" applyBorder="1" applyAlignment="1">
      <alignment horizontal="center" vertical="top" wrapText="1"/>
    </xf>
    <xf numFmtId="0" fontId="49" fillId="0" borderId="23" xfId="0" applyFont="1" applyBorder="1" applyAlignment="1">
      <alignment horizontal="center" vertical="top" wrapText="1"/>
    </xf>
    <xf numFmtId="0" fontId="23" fillId="0" borderId="2" xfId="17" applyFont="1" applyFill="1" applyBorder="1" applyAlignment="1">
      <alignment horizontal="left" wrapText="1"/>
    </xf>
    <xf numFmtId="0" fontId="19" fillId="0" borderId="12" xfId="17" applyFont="1" applyFill="1" applyBorder="1" applyAlignment="1">
      <alignment horizontal="left" wrapText="1"/>
    </xf>
    <xf numFmtId="0" fontId="44" fillId="0" borderId="3" xfId="0" applyFont="1" applyBorder="1"/>
    <xf numFmtId="0" fontId="49" fillId="0" borderId="0" xfId="0" applyFont="1" applyBorder="1" applyAlignment="1">
      <alignment vertical="top"/>
    </xf>
    <xf numFmtId="0" fontId="49" fillId="0" borderId="0" xfId="0" applyFont="1" applyBorder="1" applyAlignment="1">
      <alignment horizontal="left"/>
    </xf>
    <xf numFmtId="0" fontId="49" fillId="0" borderId="0" xfId="0" applyFont="1" applyBorder="1" applyAlignment="1">
      <alignment horizontal="right"/>
    </xf>
    <xf numFmtId="0" fontId="46" fillId="0" borderId="0" xfId="0" applyFont="1" applyBorder="1" applyAlignment="1">
      <alignment horizontal="right"/>
    </xf>
    <xf numFmtId="0" fontId="49" fillId="0" borderId="22" xfId="0" applyFont="1" applyBorder="1" applyAlignment="1"/>
    <xf numFmtId="0" fontId="65" fillId="0" borderId="0" xfId="0" applyFont="1"/>
    <xf numFmtId="1" fontId="9" fillId="0" borderId="3" xfId="3" applyNumberFormat="1" applyFont="1" applyFill="1" applyBorder="1" applyAlignment="1">
      <alignment horizontal="center"/>
    </xf>
    <xf numFmtId="0" fontId="11" fillId="0" borderId="3" xfId="17" applyFont="1" applyFill="1" applyBorder="1" applyAlignment="1">
      <alignment horizontal="left"/>
    </xf>
    <xf numFmtId="0" fontId="19" fillId="0" borderId="2" xfId="0" applyFont="1" applyBorder="1" applyAlignment="1">
      <alignment wrapText="1"/>
    </xf>
    <xf numFmtId="0" fontId="19" fillId="0" borderId="2" xfId="0" applyFont="1" applyBorder="1" applyAlignment="1">
      <alignment horizontal="left" wrapText="1"/>
    </xf>
    <xf numFmtId="0" fontId="19" fillId="0" borderId="41" xfId="0" applyFont="1" applyBorder="1" applyAlignment="1">
      <alignment horizontal="left" vertical="center" wrapText="1"/>
    </xf>
    <xf numFmtId="0" fontId="23" fillId="0" borderId="0" xfId="11" applyFont="1" applyFill="1" applyBorder="1" applyAlignment="1">
      <alignment horizontal="right" vertical="top"/>
    </xf>
    <xf numFmtId="0" fontId="49" fillId="0" borderId="0" xfId="11" applyFont="1" applyBorder="1" applyAlignment="1">
      <alignment horizontal="left" vertical="top"/>
    </xf>
    <xf numFmtId="0" fontId="19" fillId="0" borderId="1" xfId="11" applyFont="1" applyBorder="1" applyAlignment="1"/>
    <xf numFmtId="0" fontId="19" fillId="0" borderId="24" xfId="11" applyFont="1" applyBorder="1" applyAlignment="1"/>
    <xf numFmtId="0" fontId="23" fillId="0" borderId="24" xfId="17" applyFont="1" applyFill="1" applyBorder="1" applyAlignment="1"/>
    <xf numFmtId="167" fontId="56" fillId="0" borderId="8" xfId="0" applyNumberFormat="1" applyFont="1" applyBorder="1" applyAlignment="1">
      <alignment horizontal="center" vertical="top" wrapText="1"/>
    </xf>
    <xf numFmtId="167" fontId="56" fillId="0" borderId="9" xfId="0" applyNumberFormat="1" applyFont="1" applyBorder="1" applyAlignment="1">
      <alignment horizontal="center" vertical="top" wrapText="1"/>
    </xf>
    <xf numFmtId="0" fontId="49" fillId="0" borderId="3" xfId="0" applyFont="1" applyBorder="1" applyAlignment="1">
      <alignment horizontal="center" vertical="center" wrapText="1"/>
    </xf>
    <xf numFmtId="0" fontId="49" fillId="0" borderId="23" xfId="0" applyFont="1" applyBorder="1" applyAlignment="1">
      <alignment horizontal="center" vertical="center" wrapText="1"/>
    </xf>
    <xf numFmtId="0" fontId="49" fillId="7" borderId="6" xfId="0" applyFont="1" applyFill="1" applyBorder="1" applyAlignment="1">
      <alignment horizontal="left" vertical="top" wrapText="1"/>
    </xf>
    <xf numFmtId="0" fontId="49" fillId="7" borderId="6" xfId="0" applyFont="1" applyFill="1" applyBorder="1" applyAlignment="1">
      <alignment horizontal="center" vertical="top" wrapText="1"/>
    </xf>
    <xf numFmtId="0" fontId="49" fillId="7" borderId="6" xfId="0" applyFont="1" applyFill="1" applyBorder="1" applyAlignment="1">
      <alignment horizontal="left" vertical="top"/>
    </xf>
    <xf numFmtId="0" fontId="49" fillId="7" borderId="6" xfId="0" applyFont="1" applyFill="1" applyBorder="1" applyAlignment="1">
      <alignment vertical="top" wrapText="1"/>
    </xf>
    <xf numFmtId="0" fontId="49" fillId="7" borderId="23" xfId="0" applyFont="1" applyFill="1" applyBorder="1" applyAlignment="1">
      <alignment horizontal="left" vertical="top" wrapText="1"/>
    </xf>
    <xf numFmtId="0" fontId="49" fillId="0" borderId="6" xfId="0" applyFont="1" applyBorder="1" applyAlignment="1">
      <alignment horizontal="left" vertical="top"/>
    </xf>
    <xf numFmtId="0" fontId="57" fillId="0" borderId="6" xfId="0" applyFont="1" applyFill="1" applyBorder="1" applyAlignment="1">
      <alignment horizontal="center"/>
    </xf>
    <xf numFmtId="0" fontId="20" fillId="0" borderId="6" xfId="0" applyFont="1" applyBorder="1" applyAlignment="1"/>
    <xf numFmtId="0" fontId="19" fillId="7" borderId="8" xfId="0" applyFont="1" applyFill="1" applyBorder="1" applyAlignment="1">
      <alignment vertical="top" wrapText="1"/>
    </xf>
    <xf numFmtId="0" fontId="19" fillId="7" borderId="9" xfId="0" applyFont="1" applyFill="1" applyBorder="1" applyAlignment="1">
      <alignment vertical="top" wrapText="1"/>
    </xf>
    <xf numFmtId="0" fontId="49" fillId="7" borderId="8" xfId="0" applyFont="1" applyFill="1" applyBorder="1" applyAlignment="1">
      <alignment vertical="top" wrapText="1"/>
    </xf>
    <xf numFmtId="0" fontId="49" fillId="7" borderId="8" xfId="0" applyFont="1" applyFill="1" applyBorder="1" applyAlignment="1">
      <alignment horizontal="left" vertical="top" wrapText="1"/>
    </xf>
    <xf numFmtId="0" fontId="19" fillId="7" borderId="24" xfId="0" applyFont="1" applyFill="1" applyBorder="1" applyAlignment="1">
      <alignment horizontal="left" vertical="top" wrapText="1"/>
    </xf>
    <xf numFmtId="0" fontId="57" fillId="0" borderId="23" xfId="0" applyFont="1" applyFill="1" applyBorder="1" applyAlignment="1">
      <alignment horizontal="center"/>
    </xf>
    <xf numFmtId="0" fontId="57" fillId="0" borderId="12" xfId="0" applyFont="1" applyFill="1" applyBorder="1" applyAlignment="1">
      <alignment horizontal="center"/>
    </xf>
    <xf numFmtId="0" fontId="49" fillId="7" borderId="6" xfId="0" applyFont="1" applyFill="1" applyBorder="1" applyAlignment="1">
      <alignment horizontal="center" vertical="center" wrapText="1"/>
    </xf>
    <xf numFmtId="0" fontId="49" fillId="7" borderId="12" xfId="0" applyFont="1" applyFill="1" applyBorder="1" applyAlignment="1">
      <alignment vertical="top" wrapText="1"/>
    </xf>
    <xf numFmtId="0" fontId="49" fillId="7" borderId="12" xfId="0" applyFont="1" applyFill="1" applyBorder="1" applyAlignment="1">
      <alignment horizontal="center" vertical="top" wrapText="1"/>
    </xf>
    <xf numFmtId="0" fontId="49" fillId="0" borderId="6" xfId="0" applyFont="1" applyBorder="1" applyAlignment="1">
      <alignment horizontal="center" vertical="center" wrapText="1"/>
    </xf>
    <xf numFmtId="0" fontId="49" fillId="7" borderId="3" xfId="12" applyFont="1" applyFill="1" applyBorder="1" applyAlignment="1">
      <alignment horizontal="left" vertical="top" wrapText="1"/>
    </xf>
    <xf numFmtId="0" fontId="49" fillId="0" borderId="3" xfId="12" applyFont="1" applyBorder="1" applyAlignment="1">
      <alignment horizontal="left" vertical="top" wrapText="1"/>
    </xf>
    <xf numFmtId="0" fontId="57" fillId="0" borderId="6" xfId="0" applyFont="1" applyFill="1" applyBorder="1" applyAlignment="1">
      <alignment horizontal="left" vertical="top" wrapText="1"/>
    </xf>
    <xf numFmtId="0" fontId="57" fillId="0" borderId="3" xfId="0" applyFont="1" applyFill="1" applyBorder="1" applyAlignment="1">
      <alignment horizontal="left" vertical="top" wrapText="1"/>
    </xf>
    <xf numFmtId="0" fontId="19" fillId="7" borderId="23" xfId="0" applyFont="1" applyFill="1" applyBorder="1" applyAlignment="1">
      <alignment horizontal="left" vertical="top" wrapText="1"/>
    </xf>
    <xf numFmtId="0" fontId="19" fillId="7" borderId="12" xfId="0" applyFont="1" applyFill="1" applyBorder="1" applyAlignment="1">
      <alignment horizontal="left" vertical="top" wrapText="1"/>
    </xf>
    <xf numFmtId="0" fontId="49" fillId="0" borderId="3" xfId="0" applyFont="1" applyBorder="1" applyAlignment="1">
      <alignment vertical="top" wrapText="1"/>
    </xf>
    <xf numFmtId="0" fontId="49" fillId="0" borderId="5" xfId="0" applyFont="1" applyBorder="1" applyAlignment="1">
      <alignment horizontal="center" vertical="center" wrapText="1"/>
    </xf>
    <xf numFmtId="0" fontId="49" fillId="0" borderId="2" xfId="0" applyFont="1" applyBorder="1" applyAlignment="1">
      <alignment horizontal="center" vertical="center" wrapText="1"/>
    </xf>
    <xf numFmtId="0" fontId="49" fillId="0" borderId="6" xfId="0" applyFont="1" applyBorder="1" applyAlignment="1">
      <alignment vertical="top" wrapText="1"/>
    </xf>
    <xf numFmtId="0" fontId="49" fillId="0" borderId="1" xfId="0" applyFont="1" applyBorder="1" applyAlignment="1">
      <alignment vertical="top" wrapText="1"/>
    </xf>
    <xf numFmtId="0" fontId="49" fillId="0" borderId="10" xfId="0" applyFont="1" applyBorder="1" applyAlignment="1">
      <alignment vertical="top" wrapText="1"/>
    </xf>
    <xf numFmtId="0" fontId="49" fillId="0" borderId="2" xfId="0" applyFont="1" applyBorder="1" applyAlignment="1">
      <alignment vertical="top" wrapText="1"/>
    </xf>
    <xf numFmtId="0" fontId="19" fillId="7" borderId="1" xfId="0" applyFont="1" applyFill="1" applyBorder="1" applyAlignment="1">
      <alignment vertical="top" wrapText="1"/>
    </xf>
    <xf numFmtId="0" fontId="15" fillId="0" borderId="0" xfId="11" applyFont="1" applyBorder="1" applyAlignment="1">
      <alignment horizontal="center" vertical="center"/>
    </xf>
    <xf numFmtId="0" fontId="8" fillId="0" borderId="0" xfId="11" applyFont="1" applyBorder="1" applyAlignment="1">
      <alignment horizontal="right" vertical="center"/>
    </xf>
    <xf numFmtId="0" fontId="19" fillId="0" borderId="0" xfId="11" applyFont="1" applyBorder="1" applyAlignment="1">
      <alignment horizontal="center" vertical="center"/>
    </xf>
    <xf numFmtId="0" fontId="15" fillId="0" borderId="0" xfId="11" applyFont="1" applyBorder="1" applyAlignment="1"/>
    <xf numFmtId="0" fontId="12" fillId="0" borderId="0" xfId="11" applyFont="1"/>
    <xf numFmtId="0" fontId="23" fillId="0" borderId="0" xfId="11" applyFont="1" applyAlignment="1">
      <alignment vertical="center"/>
    </xf>
    <xf numFmtId="0" fontId="20" fillId="0" borderId="2" xfId="0" applyFont="1" applyBorder="1" applyAlignment="1">
      <alignment wrapText="1"/>
    </xf>
    <xf numFmtId="0" fontId="19" fillId="0" borderId="24" xfId="11" applyFont="1" applyBorder="1" applyAlignment="1">
      <alignment horizontal="left" vertical="top" wrapText="1"/>
    </xf>
    <xf numFmtId="0" fontId="19" fillId="0" borderId="37" xfId="0" applyFont="1" applyFill="1" applyBorder="1" applyAlignment="1">
      <alignment horizontal="center" vertical="center" wrapText="1"/>
    </xf>
    <xf numFmtId="0" fontId="12" fillId="0" borderId="0" xfId="0" applyFont="1" applyAlignment="1"/>
    <xf numFmtId="0" fontId="23" fillId="0" borderId="0" xfId="0" applyFont="1" applyBorder="1"/>
    <xf numFmtId="0" fontId="38" fillId="0" borderId="0" xfId="0" applyFont="1" applyBorder="1"/>
    <xf numFmtId="0" fontId="38" fillId="0" borderId="0" xfId="0" applyFont="1" applyBorder="1" applyAlignment="1">
      <alignment vertical="center"/>
    </xf>
    <xf numFmtId="0" fontId="19" fillId="0" borderId="0" xfId="0" applyFont="1" applyBorder="1" applyAlignment="1">
      <alignment wrapText="1"/>
    </xf>
    <xf numFmtId="0" fontId="38" fillId="0" borderId="0" xfId="0" applyFont="1" applyBorder="1" applyAlignment="1">
      <alignment horizontal="left"/>
    </xf>
    <xf numFmtId="167" fontId="23" fillId="0" borderId="0" xfId="17" applyNumberFormat="1" applyFont="1" applyFill="1" applyBorder="1" applyAlignment="1">
      <alignment vertical="top" wrapText="1"/>
    </xf>
    <xf numFmtId="167" fontId="23" fillId="0" borderId="1" xfId="17" applyNumberFormat="1" applyFont="1" applyFill="1" applyBorder="1" applyAlignment="1">
      <alignment vertical="top" wrapText="1"/>
    </xf>
    <xf numFmtId="0" fontId="23" fillId="0" borderId="24" xfId="17" applyFont="1" applyFill="1" applyBorder="1" applyAlignment="1">
      <alignment vertical="top" wrapText="1"/>
    </xf>
    <xf numFmtId="167" fontId="6" fillId="0" borderId="24" xfId="17" applyNumberFormat="1" applyFont="1" applyBorder="1" applyAlignment="1"/>
    <xf numFmtId="0" fontId="23" fillId="0" borderId="24" xfId="17" applyFont="1" applyFill="1" applyBorder="1" applyAlignment="1">
      <alignment horizontal="left"/>
    </xf>
    <xf numFmtId="0" fontId="6" fillId="0" borderId="24" xfId="11" applyBorder="1" applyAlignment="1">
      <alignment vertical="top" wrapText="1"/>
    </xf>
    <xf numFmtId="0" fontId="6" fillId="0" borderId="12" xfId="11" applyBorder="1" applyAlignment="1">
      <alignment vertical="top" wrapText="1"/>
    </xf>
    <xf numFmtId="0" fontId="23" fillId="0" borderId="24" xfId="17" applyFont="1" applyFill="1" applyBorder="1" applyAlignment="1">
      <alignment vertical="center"/>
    </xf>
    <xf numFmtId="0" fontId="6" fillId="0" borderId="22" xfId="17" applyFont="1" applyBorder="1" applyAlignment="1"/>
    <xf numFmtId="167" fontId="23" fillId="0" borderId="24" xfId="17" applyNumberFormat="1" applyFont="1" applyFill="1" applyBorder="1" applyAlignment="1"/>
    <xf numFmtId="0" fontId="4" fillId="0" borderId="24" xfId="17" applyFont="1" applyBorder="1" applyAlignment="1"/>
    <xf numFmtId="0" fontId="56" fillId="0" borderId="10" xfId="11" applyFont="1" applyBorder="1" applyAlignment="1">
      <alignment horizontal="center" vertical="center" wrapText="1"/>
    </xf>
    <xf numFmtId="0" fontId="6" fillId="0" borderId="4" xfId="11" applyBorder="1"/>
    <xf numFmtId="0" fontId="23" fillId="0" borderId="4" xfId="0" quotePrefix="1" applyFont="1" applyBorder="1"/>
    <xf numFmtId="0" fontId="37" fillId="0" borderId="0" xfId="0" applyFont="1"/>
    <xf numFmtId="0" fontId="39" fillId="0" borderId="0" xfId="0" applyFont="1"/>
    <xf numFmtId="0" fontId="23" fillId="2" borderId="8" xfId="17" applyFont="1" applyFill="1" applyBorder="1" applyAlignment="1">
      <alignment vertical="center" wrapText="1"/>
    </xf>
    <xf numFmtId="0" fontId="19" fillId="0" borderId="6" xfId="0" applyFont="1" applyBorder="1" applyAlignment="1">
      <alignment horizontal="center"/>
    </xf>
    <xf numFmtId="0" fontId="7" fillId="0" borderId="0" xfId="11" applyFont="1"/>
    <xf numFmtId="0" fontId="19" fillId="0" borderId="0" xfId="17" applyFont="1" applyFill="1" applyAlignment="1">
      <alignment horizontal="left" vertical="top"/>
    </xf>
    <xf numFmtId="0" fontId="19" fillId="0" borderId="1" xfId="17" applyFont="1" applyFill="1" applyBorder="1" applyAlignment="1">
      <alignment horizontal="right"/>
    </xf>
    <xf numFmtId="0" fontId="19" fillId="0" borderId="23" xfId="17" applyFont="1" applyFill="1" applyBorder="1" applyAlignment="1">
      <alignment horizontal="right"/>
    </xf>
    <xf numFmtId="0" fontId="19" fillId="0" borderId="0" xfId="17" applyFont="1" applyBorder="1" applyAlignment="1">
      <alignment horizontal="center"/>
    </xf>
    <xf numFmtId="0" fontId="23" fillId="0" borderId="20" xfId="0" applyFont="1" applyBorder="1" applyAlignment="1">
      <alignment vertical="center" wrapText="1"/>
    </xf>
    <xf numFmtId="0" fontId="23" fillId="0" borderId="74" xfId="10" applyFont="1" applyFill="1" applyBorder="1" applyAlignment="1">
      <alignment horizontal="center" vertical="center" wrapText="1"/>
    </xf>
    <xf numFmtId="0" fontId="9" fillId="0" borderId="4" xfId="10" applyFont="1" applyFill="1" applyBorder="1" applyAlignment="1">
      <alignment horizontal="center"/>
    </xf>
    <xf numFmtId="0" fontId="9" fillId="0" borderId="4" xfId="10" applyFont="1" applyFill="1" applyBorder="1"/>
    <xf numFmtId="0" fontId="23" fillId="0" borderId="69" xfId="0" applyFont="1" applyBorder="1" applyAlignment="1">
      <alignment vertical="center" wrapText="1"/>
    </xf>
    <xf numFmtId="0" fontId="23" fillId="0" borderId="41" xfId="0" applyFont="1" applyBorder="1" applyAlignment="1">
      <alignment horizontal="left" vertical="center" wrapText="1"/>
    </xf>
    <xf numFmtId="0" fontId="19" fillId="0" borderId="86" xfId="10" applyFont="1" applyFill="1" applyBorder="1" applyAlignment="1">
      <alignment horizontal="center" vertical="top" textRotation="255"/>
    </xf>
    <xf numFmtId="0" fontId="13" fillId="0" borderId="87" xfId="10" applyFont="1" applyFill="1" applyBorder="1" applyAlignment="1">
      <alignment horizontal="center" vertical="top"/>
    </xf>
    <xf numFmtId="0" fontId="13" fillId="0" borderId="8" xfId="10" applyFont="1" applyFill="1" applyBorder="1" applyAlignment="1">
      <alignment horizontal="center" vertical="top" wrapText="1"/>
    </xf>
    <xf numFmtId="0" fontId="13" fillId="0" borderId="8" xfId="0" applyFont="1" applyBorder="1" applyAlignment="1">
      <alignment horizontal="center" vertical="top"/>
    </xf>
    <xf numFmtId="0" fontId="13" fillId="0" borderId="9" xfId="10" applyFont="1" applyFill="1" applyBorder="1" applyAlignment="1">
      <alignment horizontal="center" vertical="top" wrapText="1"/>
    </xf>
    <xf numFmtId="0" fontId="13" fillId="0" borderId="10" xfId="10" applyFont="1" applyFill="1" applyBorder="1" applyAlignment="1">
      <alignment horizontal="center" vertical="top" wrapText="1"/>
    </xf>
    <xf numFmtId="0" fontId="13" fillId="0" borderId="88" xfId="10" applyFont="1" applyFill="1" applyBorder="1" applyAlignment="1">
      <alignment vertical="top" wrapText="1"/>
    </xf>
    <xf numFmtId="0" fontId="13" fillId="0" borderId="67" xfId="10" applyFont="1" applyFill="1" applyBorder="1" applyAlignment="1">
      <alignment vertical="top" wrapText="1"/>
    </xf>
    <xf numFmtId="0" fontId="13" fillId="0" borderId="4" xfId="10" applyFont="1" applyFill="1" applyBorder="1" applyAlignment="1">
      <alignment horizontal="center" vertical="top"/>
    </xf>
    <xf numFmtId="0" fontId="23" fillId="0" borderId="41" xfId="0" applyFont="1" applyBorder="1" applyAlignment="1">
      <alignment vertical="center" wrapText="1"/>
    </xf>
    <xf numFmtId="0" fontId="23" fillId="0" borderId="78" xfId="0" applyFont="1" applyBorder="1" applyAlignment="1">
      <alignment vertical="center" wrapText="1"/>
    </xf>
    <xf numFmtId="0" fontId="46" fillId="7" borderId="3" xfId="0" applyFont="1" applyFill="1" applyBorder="1" applyAlignment="1">
      <alignment horizontal="left"/>
    </xf>
    <xf numFmtId="0" fontId="46" fillId="0" borderId="22" xfId="0" applyFont="1" applyBorder="1"/>
    <xf numFmtId="0" fontId="46" fillId="0" borderId="0" xfId="0" applyFont="1" applyBorder="1"/>
    <xf numFmtId="0" fontId="61" fillId="0" borderId="6" xfId="10" applyFont="1" applyFill="1" applyBorder="1" applyAlignment="1">
      <alignment horizontal="center"/>
    </xf>
    <xf numFmtId="0" fontId="61" fillId="0" borderId="6" xfId="10" applyFont="1" applyFill="1" applyBorder="1"/>
    <xf numFmtId="0" fontId="19" fillId="0" borderId="3" xfId="17" applyFont="1" applyFill="1" applyBorder="1" applyAlignment="1">
      <alignment vertical="top" wrapText="1"/>
    </xf>
    <xf numFmtId="0" fontId="19" fillId="0" borderId="0" xfId="17" applyFont="1" applyFill="1" applyBorder="1" applyAlignment="1">
      <alignment vertical="top" wrapText="1"/>
    </xf>
    <xf numFmtId="0" fontId="23" fillId="0" borderId="8" xfId="17" applyFont="1" applyFill="1" applyBorder="1" applyAlignment="1">
      <alignment horizontal="left" vertical="center" wrapText="1"/>
    </xf>
    <xf numFmtId="0" fontId="23" fillId="0" borderId="18" xfId="17" applyFont="1" applyFill="1" applyBorder="1" applyAlignment="1">
      <alignment horizontal="left" vertical="center" wrapText="1"/>
    </xf>
    <xf numFmtId="0" fontId="19" fillId="7" borderId="3" xfId="0" applyFont="1" applyFill="1" applyBorder="1" applyAlignment="1">
      <alignment horizontal="left" vertical="top" wrapText="1"/>
    </xf>
    <xf numFmtId="0" fontId="23" fillId="10" borderId="3" xfId="0" applyFont="1" applyFill="1" applyBorder="1" applyAlignment="1">
      <alignment vertical="top" wrapText="1"/>
    </xf>
    <xf numFmtId="0" fontId="23" fillId="10" borderId="3" xfId="0" quotePrefix="1" applyFont="1" applyFill="1" applyBorder="1" applyAlignment="1">
      <alignment vertical="top" wrapText="1"/>
    </xf>
    <xf numFmtId="0" fontId="23" fillId="10" borderId="3" xfId="0" applyFont="1" applyFill="1" applyBorder="1" applyAlignment="1">
      <alignment horizontal="left" vertical="top" wrapText="1"/>
    </xf>
    <xf numFmtId="167" fontId="23" fillId="0" borderId="22" xfId="17" applyNumberFormat="1" applyFont="1" applyFill="1" applyBorder="1" applyAlignment="1">
      <alignment horizontal="center" wrapText="1"/>
    </xf>
    <xf numFmtId="0" fontId="11" fillId="0" borderId="12" xfId="17" applyFont="1" applyFill="1" applyBorder="1" applyAlignment="1">
      <alignment wrapText="1"/>
    </xf>
    <xf numFmtId="167" fontId="23" fillId="7" borderId="8" xfId="17" applyNumberFormat="1" applyFont="1" applyFill="1" applyBorder="1" applyAlignment="1">
      <alignment horizontal="left" wrapText="1"/>
    </xf>
    <xf numFmtId="0" fontId="8" fillId="7" borderId="3" xfId="17" applyFont="1" applyFill="1" applyBorder="1"/>
    <xf numFmtId="167" fontId="56" fillId="0" borderId="9" xfId="17" applyNumberFormat="1" applyFont="1" applyFill="1" applyBorder="1" applyAlignment="1"/>
    <xf numFmtId="0" fontId="19" fillId="0" borderId="3" xfId="17" applyFont="1" applyFill="1" applyBorder="1" applyAlignment="1">
      <alignment horizontal="left" vertical="top" wrapText="1"/>
    </xf>
    <xf numFmtId="0" fontId="19" fillId="0" borderId="3" xfId="0" applyFont="1" applyFill="1" applyBorder="1" applyAlignment="1">
      <alignment vertical="top" wrapText="1"/>
    </xf>
    <xf numFmtId="0" fontId="19" fillId="10" borderId="0" xfId="17" applyFont="1" applyFill="1"/>
    <xf numFmtId="0" fontId="8" fillId="0" borderId="0" xfId="17" applyFont="1" applyFill="1" applyBorder="1"/>
    <xf numFmtId="0" fontId="23" fillId="0" borderId="3" xfId="0" quotePrefix="1" applyFont="1" applyFill="1" applyBorder="1" applyAlignment="1">
      <alignment vertical="top" wrapText="1"/>
    </xf>
    <xf numFmtId="0" fontId="23" fillId="0" borderId="3" xfId="0" applyFont="1" applyFill="1" applyBorder="1" applyAlignment="1">
      <alignment horizontal="left" vertical="top" wrapText="1"/>
    </xf>
    <xf numFmtId="0" fontId="23" fillId="0" borderId="8" xfId="17" applyFont="1" applyFill="1" applyBorder="1" applyAlignment="1">
      <alignment horizontal="center" vertical="top"/>
    </xf>
    <xf numFmtId="0" fontId="11" fillId="0" borderId="6" xfId="17" applyFont="1" applyFill="1" applyBorder="1" applyAlignment="1">
      <alignment vertical="center"/>
    </xf>
    <xf numFmtId="0" fontId="19" fillId="0" borderId="6" xfId="17" applyFont="1" applyFill="1" applyBorder="1" applyAlignment="1">
      <alignment horizontal="left" vertical="top" wrapText="1"/>
    </xf>
    <xf numFmtId="0" fontId="19" fillId="11" borderId="0" xfId="0" applyFont="1" applyFill="1"/>
    <xf numFmtId="0" fontId="0" fillId="12" borderId="0" xfId="0" applyFill="1"/>
    <xf numFmtId="0" fontId="0" fillId="11" borderId="0" xfId="0" applyFill="1"/>
    <xf numFmtId="0" fontId="19" fillId="11" borderId="0" xfId="0" applyFont="1" applyFill="1" applyBorder="1"/>
    <xf numFmtId="0" fontId="19" fillId="12" borderId="1" xfId="17" applyFont="1" applyFill="1" applyBorder="1" applyAlignment="1"/>
    <xf numFmtId="0" fontId="19" fillId="12" borderId="0" xfId="17" applyFont="1" applyFill="1" applyBorder="1" applyAlignment="1"/>
    <xf numFmtId="1" fontId="12" fillId="12" borderId="15" xfId="2" quotePrefix="1" applyNumberFormat="1" applyFont="1" applyFill="1" applyBorder="1" applyAlignment="1">
      <alignment horizontal="center"/>
    </xf>
    <xf numFmtId="1" fontId="12" fillId="12" borderId="14" xfId="2" quotePrefix="1" applyNumberFormat="1" applyFont="1" applyFill="1" applyBorder="1" applyAlignment="1">
      <alignment horizontal="center"/>
    </xf>
    <xf numFmtId="0" fontId="49" fillId="12" borderId="4" xfId="0" applyFont="1" applyFill="1" applyBorder="1" applyAlignment="1">
      <alignment vertical="center" wrapText="1"/>
    </xf>
    <xf numFmtId="0" fontId="19" fillId="12" borderId="4" xfId="0" applyFont="1" applyFill="1" applyBorder="1" applyAlignment="1">
      <alignment horizontal="left" vertical="center" wrapText="1"/>
    </xf>
    <xf numFmtId="0" fontId="19" fillId="12" borderId="5" xfId="0" applyFont="1" applyFill="1" applyBorder="1" applyAlignment="1">
      <alignment vertical="center" wrapText="1"/>
    </xf>
    <xf numFmtId="0" fontId="19" fillId="11" borderId="3" xfId="17" applyFont="1" applyFill="1" applyBorder="1" applyAlignment="1">
      <alignment vertical="top" wrapText="1"/>
    </xf>
    <xf numFmtId="0" fontId="49" fillId="10" borderId="6" xfId="0" applyFont="1" applyFill="1" applyBorder="1" applyAlignment="1">
      <alignment horizontal="center" vertical="top" wrapText="1"/>
    </xf>
    <xf numFmtId="0" fontId="37" fillId="11" borderId="0" xfId="0" applyFont="1" applyFill="1"/>
    <xf numFmtId="0" fontId="1" fillId="0" borderId="3" xfId="0" applyFont="1" applyFill="1" applyBorder="1" applyAlignment="1">
      <alignment horizontal="left" wrapText="1"/>
    </xf>
    <xf numFmtId="0" fontId="19" fillId="0" borderId="4" xfId="0" applyFont="1" applyBorder="1" applyAlignment="1">
      <alignment wrapText="1"/>
    </xf>
    <xf numFmtId="0" fontId="19" fillId="0" borderId="3" xfId="0" applyFont="1" applyBorder="1" applyAlignment="1">
      <alignment horizontal="left" vertical="top" wrapText="1"/>
    </xf>
    <xf numFmtId="0" fontId="19" fillId="0" borderId="3" xfId="17" applyFont="1" applyFill="1" applyBorder="1" applyAlignment="1">
      <alignment horizontal="left" vertical="top" wrapText="1"/>
    </xf>
    <xf numFmtId="0" fontId="19" fillId="0" borderId="3" xfId="0" applyFont="1" applyFill="1" applyBorder="1" applyAlignment="1">
      <alignment horizontal="left" vertical="top" wrapText="1"/>
    </xf>
    <xf numFmtId="0" fontId="19" fillId="12" borderId="3" xfId="0" applyFont="1" applyFill="1" applyBorder="1" applyAlignment="1">
      <alignment horizontal="left" vertical="top" wrapText="1"/>
    </xf>
    <xf numFmtId="0" fontId="19" fillId="0" borderId="1" xfId="17" applyFont="1" applyFill="1" applyBorder="1" applyAlignment="1">
      <alignment horizontal="left" wrapText="1"/>
    </xf>
    <xf numFmtId="0" fontId="19" fillId="0" borderId="0" xfId="17" applyFont="1" applyFill="1" applyBorder="1" applyAlignment="1">
      <alignment horizontal="left" wrapText="1"/>
    </xf>
    <xf numFmtId="0" fontId="19" fillId="0" borderId="3" xfId="0" applyFont="1" applyFill="1" applyBorder="1" applyAlignment="1">
      <alignment vertical="top" wrapText="1"/>
    </xf>
    <xf numFmtId="0" fontId="23" fillId="0" borderId="20" xfId="17" applyFont="1" applyFill="1" applyBorder="1" applyAlignment="1">
      <alignment horizontal="center" vertical="center" textRotation="90" wrapText="1"/>
    </xf>
    <xf numFmtId="167" fontId="19" fillId="0" borderId="10" xfId="17" applyNumberFormat="1" applyFont="1" applyFill="1" applyBorder="1" applyAlignment="1">
      <alignment horizontal="left"/>
    </xf>
    <xf numFmtId="1" fontId="19" fillId="0" borderId="3" xfId="3" applyNumberFormat="1" applyFont="1" applyFill="1" applyBorder="1" applyAlignment="1">
      <alignment horizontal="left" vertical="top" wrapText="1"/>
    </xf>
    <xf numFmtId="0" fontId="23" fillId="2" borderId="1" xfId="17" applyFont="1" applyFill="1" applyBorder="1" applyAlignment="1">
      <alignment horizontal="center" vertical="center" textRotation="90" wrapText="1"/>
    </xf>
    <xf numFmtId="0" fontId="23" fillId="2" borderId="52" xfId="17" applyFont="1" applyFill="1" applyBorder="1" applyAlignment="1">
      <alignment horizontal="center" vertical="center" textRotation="90" wrapText="1"/>
    </xf>
    <xf numFmtId="0" fontId="19" fillId="11" borderId="0" xfId="0" applyFont="1" applyFill="1" applyBorder="1" applyAlignment="1">
      <alignment horizontal="left" vertical="top" wrapText="1"/>
    </xf>
    <xf numFmtId="0" fontId="19" fillId="7" borderId="2" xfId="0" applyFont="1" applyFill="1" applyBorder="1" applyAlignment="1">
      <alignment horizontal="left" vertical="center" wrapText="1"/>
    </xf>
    <xf numFmtId="0" fontId="19" fillId="0" borderId="3" xfId="17" applyFont="1" applyFill="1" applyBorder="1" applyAlignment="1">
      <alignment horizontal="left" vertical="top" wrapText="1"/>
    </xf>
    <xf numFmtId="167" fontId="23" fillId="0" borderId="22" xfId="17" applyNumberFormat="1" applyFont="1" applyFill="1" applyBorder="1" applyAlignment="1">
      <alignment horizontal="left"/>
    </xf>
    <xf numFmtId="0" fontId="19" fillId="10" borderId="3" xfId="0" applyFont="1" applyFill="1" applyBorder="1" applyAlignment="1">
      <alignment horizontal="left" vertical="top" wrapText="1"/>
    </xf>
    <xf numFmtId="0" fontId="19" fillId="0" borderId="1" xfId="18" quotePrefix="1" applyFont="1" applyFill="1" applyBorder="1" applyAlignment="1">
      <alignment horizontal="left" vertical="top" wrapText="1"/>
    </xf>
    <xf numFmtId="0" fontId="0" fillId="0" borderId="20" xfId="0" applyFill="1" applyBorder="1" applyAlignment="1">
      <alignment horizontal="center" vertical="top" wrapText="1"/>
    </xf>
    <xf numFmtId="0" fontId="0" fillId="0" borderId="3" xfId="0" applyFill="1" applyBorder="1" applyAlignment="1">
      <alignment horizontal="center" vertical="top" wrapText="1"/>
    </xf>
    <xf numFmtId="0" fontId="19" fillId="7" borderId="27" xfId="17" applyFont="1" applyFill="1" applyBorder="1" applyAlignment="1">
      <alignment vertical="center"/>
    </xf>
    <xf numFmtId="0" fontId="19" fillId="7" borderId="26" xfId="17" applyFont="1" applyFill="1" applyBorder="1" applyAlignment="1">
      <alignment vertical="center"/>
    </xf>
    <xf numFmtId="0" fontId="19" fillId="7" borderId="28" xfId="17" applyFont="1" applyFill="1" applyBorder="1" applyAlignment="1">
      <alignment vertical="center"/>
    </xf>
    <xf numFmtId="0" fontId="19" fillId="7" borderId="26" xfId="0" applyFont="1" applyFill="1" applyBorder="1" applyAlignment="1"/>
    <xf numFmtId="0" fontId="19" fillId="7" borderId="28" xfId="0" applyFont="1" applyFill="1" applyBorder="1" applyAlignment="1"/>
    <xf numFmtId="0" fontId="19" fillId="7" borderId="27" xfId="0" applyFont="1" applyFill="1" applyBorder="1" applyAlignment="1"/>
    <xf numFmtId="0" fontId="19" fillId="7" borderId="17" xfId="0" applyFont="1" applyFill="1" applyBorder="1" applyAlignment="1"/>
    <xf numFmtId="0" fontId="19" fillId="7" borderId="31" xfId="17" applyFont="1" applyFill="1" applyBorder="1" applyAlignment="1">
      <alignment vertical="center"/>
    </xf>
    <xf numFmtId="0" fontId="19" fillId="7" borderId="56" xfId="0" applyFont="1" applyFill="1" applyBorder="1" applyAlignment="1"/>
    <xf numFmtId="0" fontId="19" fillId="7" borderId="57" xfId="0" applyFont="1" applyFill="1" applyBorder="1" applyAlignment="1"/>
    <xf numFmtId="0" fontId="19" fillId="7" borderId="31" xfId="0" applyFont="1" applyFill="1" applyBorder="1" applyAlignment="1"/>
    <xf numFmtId="0" fontId="19" fillId="7" borderId="61" xfId="0" applyFont="1" applyFill="1" applyBorder="1" applyAlignment="1"/>
    <xf numFmtId="0" fontId="19" fillId="7" borderId="34" xfId="17" applyFont="1" applyFill="1" applyBorder="1" applyAlignment="1">
      <alignment vertical="center"/>
    </xf>
    <xf numFmtId="0" fontId="19" fillId="7" borderId="29" xfId="17" applyFont="1" applyFill="1" applyBorder="1" applyAlignment="1">
      <alignment vertical="center"/>
    </xf>
    <xf numFmtId="0" fontId="19" fillId="7" borderId="17" xfId="17" applyFont="1" applyFill="1" applyBorder="1" applyAlignment="1">
      <alignment horizontal="center"/>
    </xf>
    <xf numFmtId="0" fontId="19" fillId="7" borderId="29" xfId="17" applyFont="1" applyFill="1" applyBorder="1" applyAlignment="1">
      <alignment horizontal="center"/>
    </xf>
    <xf numFmtId="0" fontId="11" fillId="7" borderId="64" xfId="17" applyFont="1" applyFill="1" applyBorder="1" applyAlignment="1">
      <alignment vertical="center"/>
    </xf>
    <xf numFmtId="0" fontId="11" fillId="7" borderId="62" xfId="17" applyFont="1" applyFill="1" applyBorder="1" applyAlignment="1">
      <alignment vertical="center"/>
    </xf>
    <xf numFmtId="0" fontId="19" fillId="7" borderId="29" xfId="0" applyFont="1" applyFill="1" applyBorder="1"/>
    <xf numFmtId="0" fontId="19" fillId="7" borderId="27" xfId="0" applyFont="1" applyFill="1" applyBorder="1"/>
    <xf numFmtId="0" fontId="19" fillId="7" borderId="32" xfId="0" applyFont="1" applyFill="1" applyBorder="1"/>
    <xf numFmtId="0" fontId="19" fillId="7" borderId="1" xfId="0" applyFont="1" applyFill="1" applyBorder="1" applyAlignment="1"/>
    <xf numFmtId="0" fontId="19" fillId="7" borderId="2" xfId="0" applyFont="1" applyFill="1" applyBorder="1" applyAlignment="1"/>
    <xf numFmtId="0" fontId="19" fillId="7" borderId="0" xfId="0" applyFont="1" applyFill="1" applyBorder="1" applyAlignment="1"/>
    <xf numFmtId="0" fontId="19" fillId="7" borderId="33" xfId="0" applyFont="1" applyFill="1" applyBorder="1" applyAlignment="1"/>
    <xf numFmtId="0" fontId="11" fillId="7" borderId="65" xfId="17" applyFont="1" applyFill="1" applyBorder="1" applyAlignment="1">
      <alignment vertical="center"/>
    </xf>
    <xf numFmtId="0" fontId="0" fillId="7" borderId="33" xfId="0" applyFill="1" applyBorder="1"/>
    <xf numFmtId="0" fontId="19" fillId="3" borderId="2" xfId="17" applyFont="1" applyFill="1" applyBorder="1" applyAlignment="1">
      <alignment vertical="top" wrapText="1"/>
    </xf>
    <xf numFmtId="0" fontId="19" fillId="7" borderId="25" xfId="17" applyFont="1" applyFill="1" applyBorder="1" applyAlignment="1">
      <alignment vertical="top"/>
    </xf>
    <xf numFmtId="0" fontId="19" fillId="14" borderId="2" xfId="0" applyFont="1" applyFill="1" applyBorder="1" applyAlignment="1">
      <alignment vertical="top"/>
    </xf>
    <xf numFmtId="0" fontId="19" fillId="14" borderId="51" xfId="0" applyFont="1" applyFill="1" applyBorder="1" applyAlignment="1">
      <alignment horizontal="center" textRotation="90" wrapText="1"/>
    </xf>
    <xf numFmtId="0" fontId="19" fillId="14" borderId="3" xfId="0" applyFont="1" applyFill="1" applyBorder="1" applyAlignment="1">
      <alignment horizontal="center" textRotation="90" wrapText="1"/>
    </xf>
    <xf numFmtId="0" fontId="19" fillId="14" borderId="4" xfId="0" applyFont="1" applyFill="1" applyBorder="1" applyAlignment="1">
      <alignment horizontal="center" vertical="center"/>
    </xf>
    <xf numFmtId="0" fontId="19" fillId="7" borderId="4" xfId="0" applyFont="1" applyFill="1" applyBorder="1" applyAlignment="1">
      <alignment horizontal="center" vertical="center"/>
    </xf>
    <xf numFmtId="0" fontId="45" fillId="0" borderId="1" xfId="17" applyFont="1" applyFill="1" applyBorder="1" applyAlignment="1">
      <alignment wrapText="1"/>
    </xf>
    <xf numFmtId="0" fontId="44" fillId="0" borderId="0" xfId="0" applyFont="1" applyFill="1" applyBorder="1" applyAlignment="1">
      <alignment wrapText="1"/>
    </xf>
    <xf numFmtId="0" fontId="44" fillId="0" borderId="2" xfId="0" applyFont="1" applyFill="1" applyBorder="1" applyAlignment="1">
      <alignment wrapText="1"/>
    </xf>
    <xf numFmtId="0" fontId="44" fillId="0" borderId="3" xfId="0" applyFont="1" applyFill="1" applyBorder="1" applyAlignment="1">
      <alignment wrapText="1"/>
    </xf>
    <xf numFmtId="0" fontId="23" fillId="0" borderId="0" xfId="17" applyFont="1" applyFill="1" applyBorder="1" applyAlignment="1">
      <alignment horizontal="center" vertical="center" wrapText="1"/>
    </xf>
    <xf numFmtId="0" fontId="23" fillId="0" borderId="2" xfId="17" applyFont="1" applyFill="1" applyBorder="1" applyAlignment="1">
      <alignment horizontal="center" vertical="center" wrapText="1"/>
    </xf>
    <xf numFmtId="0" fontId="44" fillId="0" borderId="3" xfId="0" applyFont="1" applyBorder="1" applyAlignment="1">
      <alignment horizontal="left" vertical="top" wrapText="1"/>
    </xf>
    <xf numFmtId="0" fontId="19" fillId="11" borderId="3" xfId="0" applyFont="1" applyFill="1" applyBorder="1" applyAlignment="1">
      <alignment vertical="top" wrapText="1"/>
    </xf>
    <xf numFmtId="167" fontId="23" fillId="7" borderId="8" xfId="17" applyNumberFormat="1" applyFont="1" applyFill="1" applyBorder="1" applyAlignment="1">
      <alignment horizontal="left" vertical="top" wrapText="1"/>
    </xf>
    <xf numFmtId="0" fontId="19" fillId="15" borderId="1" xfId="0" applyFont="1" applyFill="1" applyBorder="1" applyAlignment="1">
      <alignment vertical="top" wrapText="1"/>
    </xf>
    <xf numFmtId="0" fontId="11" fillId="0" borderId="1" xfId="17" quotePrefix="1" applyFont="1" applyFill="1" applyBorder="1" applyAlignment="1">
      <alignment horizontal="right" vertical="top" wrapText="1"/>
    </xf>
    <xf numFmtId="0" fontId="11" fillId="0" borderId="2" xfId="0" applyFont="1" applyFill="1" applyBorder="1" applyAlignment="1">
      <alignment vertical="top" wrapText="1"/>
    </xf>
    <xf numFmtId="0" fontId="11" fillId="11" borderId="2" xfId="0" applyFont="1" applyFill="1" applyBorder="1" applyAlignment="1">
      <alignment wrapText="1"/>
    </xf>
    <xf numFmtId="0" fontId="23" fillId="2" borderId="0" xfId="17" applyFont="1" applyFill="1" applyBorder="1" applyAlignment="1">
      <alignment horizontal="center" vertical="center" textRotation="90" wrapText="1"/>
    </xf>
    <xf numFmtId="166" fontId="12" fillId="0" borderId="1" xfId="15" applyNumberFormat="1" applyFont="1" applyBorder="1" applyAlignment="1">
      <alignment horizontal="center" vertical="center"/>
    </xf>
    <xf numFmtId="166" fontId="12" fillId="0" borderId="9" xfId="15" applyNumberFormat="1" applyFont="1" applyBorder="1" applyAlignment="1">
      <alignment horizontal="center" vertical="center"/>
    </xf>
    <xf numFmtId="166" fontId="12" fillId="0" borderId="37" xfId="15" applyNumberFormat="1" applyFont="1" applyBorder="1" applyAlignment="1">
      <alignment horizontal="center" vertical="center"/>
    </xf>
    <xf numFmtId="166" fontId="12" fillId="0" borderId="37" xfId="15" applyNumberFormat="1" applyFont="1" applyFill="1" applyBorder="1" applyAlignment="1">
      <alignment horizontal="center" vertical="center"/>
    </xf>
    <xf numFmtId="166" fontId="12" fillId="0" borderId="9" xfId="15" applyNumberFormat="1" applyFont="1" applyFill="1" applyBorder="1" applyAlignment="1">
      <alignment horizontal="center" vertical="center"/>
    </xf>
    <xf numFmtId="166" fontId="12" fillId="0" borderId="1" xfId="15" applyNumberFormat="1" applyFont="1" applyFill="1" applyBorder="1" applyAlignment="1">
      <alignment horizontal="center" vertical="center"/>
    </xf>
    <xf numFmtId="0" fontId="19" fillId="12" borderId="3" xfId="10" applyFont="1" applyFill="1" applyBorder="1"/>
    <xf numFmtId="167" fontId="19" fillId="15" borderId="9" xfId="17" applyNumberFormat="1" applyFont="1" applyFill="1" applyBorder="1" applyAlignment="1">
      <alignment horizontal="left"/>
    </xf>
    <xf numFmtId="0" fontId="19" fillId="15" borderId="1" xfId="17" applyFont="1" applyFill="1" applyBorder="1" applyAlignment="1"/>
    <xf numFmtId="0" fontId="19" fillId="15" borderId="0" xfId="17" applyFont="1" applyFill="1" applyBorder="1" applyAlignment="1"/>
    <xf numFmtId="0" fontId="19" fillId="15" borderId="2" xfId="17" applyFont="1" applyFill="1" applyBorder="1" applyAlignment="1"/>
    <xf numFmtId="1" fontId="12" fillId="11" borderId="0" xfId="3" applyNumberFormat="1" applyFont="1" applyFill="1" applyBorder="1" applyAlignment="1">
      <alignment horizontal="left" vertical="center"/>
    </xf>
    <xf numFmtId="0" fontId="2" fillId="11" borderId="0" xfId="17" applyFont="1" applyFill="1" applyBorder="1" applyAlignment="1"/>
    <xf numFmtId="167" fontId="19" fillId="11" borderId="8" xfId="17" applyNumberFormat="1" applyFont="1" applyFill="1" applyBorder="1" applyAlignment="1">
      <alignment horizontal="left"/>
    </xf>
    <xf numFmtId="0" fontId="19" fillId="11" borderId="3" xfId="17" applyFont="1" applyFill="1" applyBorder="1" applyAlignment="1"/>
    <xf numFmtId="1" fontId="19" fillId="11" borderId="3" xfId="3" applyNumberFormat="1" applyFont="1" applyFill="1" applyBorder="1" applyAlignment="1">
      <alignment horizontal="left"/>
    </xf>
    <xf numFmtId="0" fontId="19" fillId="11" borderId="3" xfId="17" applyFont="1" applyFill="1" applyBorder="1" applyAlignment="1">
      <alignment vertical="top"/>
    </xf>
    <xf numFmtId="0" fontId="2" fillId="11" borderId="3" xfId="17" applyFont="1" applyFill="1" applyBorder="1" applyAlignment="1"/>
    <xf numFmtId="0" fontId="23" fillId="11" borderId="3" xfId="17" applyFont="1" applyFill="1" applyBorder="1" applyAlignment="1">
      <alignment horizontal="center"/>
    </xf>
    <xf numFmtId="0" fontId="20" fillId="11" borderId="6" xfId="17" applyFont="1" applyFill="1" applyBorder="1" applyAlignment="1"/>
    <xf numFmtId="1" fontId="23" fillId="11" borderId="18" xfId="3" applyNumberFormat="1" applyFont="1" applyFill="1" applyBorder="1" applyAlignment="1">
      <alignment horizontal="center"/>
    </xf>
    <xf numFmtId="0" fontId="15" fillId="11" borderId="3" xfId="17" applyFont="1" applyFill="1" applyBorder="1" applyAlignment="1"/>
    <xf numFmtId="0" fontId="15" fillId="11" borderId="8" xfId="17" applyFont="1" applyFill="1" applyBorder="1" applyAlignment="1"/>
    <xf numFmtId="0" fontId="15" fillId="11" borderId="4" xfId="17" applyFont="1" applyFill="1" applyBorder="1" applyAlignment="1"/>
    <xf numFmtId="166" fontId="23" fillId="0" borderId="39" xfId="15" applyNumberFormat="1" applyFont="1" applyFill="1" applyBorder="1" applyAlignment="1">
      <alignment horizontal="center" vertical="center"/>
    </xf>
    <xf numFmtId="166" fontId="23" fillId="0" borderId="9" xfId="15" applyNumberFormat="1" applyFont="1" applyFill="1" applyBorder="1" applyAlignment="1">
      <alignment horizontal="center" vertical="center"/>
    </xf>
    <xf numFmtId="166" fontId="23" fillId="0" borderId="1" xfId="15" applyNumberFormat="1" applyFont="1" applyFill="1" applyBorder="1" applyAlignment="1">
      <alignment horizontal="center" vertical="center"/>
    </xf>
    <xf numFmtId="166" fontId="23" fillId="0" borderId="37" xfId="15" applyNumberFormat="1" applyFont="1" applyFill="1" applyBorder="1" applyAlignment="1">
      <alignment horizontal="center" vertical="center"/>
    </xf>
    <xf numFmtId="0" fontId="19" fillId="15" borderId="74" xfId="10" applyFont="1" applyFill="1" applyBorder="1" applyAlignment="1">
      <alignment horizontal="center" vertical="center" wrapText="1"/>
    </xf>
    <xf numFmtId="0" fontId="19" fillId="15" borderId="71" xfId="0" applyFont="1" applyFill="1" applyBorder="1" applyAlignment="1">
      <alignment vertical="center" wrapText="1"/>
    </xf>
    <xf numFmtId="0" fontId="19" fillId="15" borderId="69" xfId="0" applyFont="1" applyFill="1" applyBorder="1" applyAlignment="1">
      <alignment vertical="center" wrapText="1"/>
    </xf>
    <xf numFmtId="0" fontId="19" fillId="15" borderId="72" xfId="0" applyFont="1" applyFill="1" applyBorder="1" applyAlignment="1">
      <alignment vertical="center" wrapText="1"/>
    </xf>
    <xf numFmtId="0" fontId="19" fillId="12" borderId="74" xfId="10" applyFont="1" applyFill="1" applyBorder="1" applyAlignment="1">
      <alignment horizontal="center" vertical="center" wrapText="1"/>
    </xf>
    <xf numFmtId="0" fontId="19" fillId="12" borderId="78" xfId="0" applyFont="1" applyFill="1" applyBorder="1" applyAlignment="1">
      <alignment vertical="center" wrapText="1"/>
    </xf>
    <xf numFmtId="0" fontId="19" fillId="12" borderId="2" xfId="0" applyFont="1" applyFill="1" applyBorder="1" applyAlignment="1">
      <alignment vertical="center" wrapText="1"/>
    </xf>
    <xf numFmtId="0" fontId="19" fillId="12" borderId="72" xfId="0" applyFont="1" applyFill="1" applyBorder="1" applyAlignment="1">
      <alignment vertical="center" wrapText="1"/>
    </xf>
    <xf numFmtId="0" fontId="19" fillId="12" borderId="71" xfId="0" applyFont="1" applyFill="1" applyBorder="1" applyAlignment="1">
      <alignment vertical="center" wrapText="1"/>
    </xf>
    <xf numFmtId="0" fontId="19" fillId="7" borderId="72" xfId="0" applyFont="1" applyFill="1" applyBorder="1" applyAlignment="1">
      <alignment vertical="center" wrapText="1"/>
    </xf>
    <xf numFmtId="0" fontId="19" fillId="7" borderId="5" xfId="0" applyFont="1" applyFill="1" applyBorder="1" applyAlignment="1">
      <alignment vertical="center" wrapText="1"/>
    </xf>
    <xf numFmtId="0" fontId="19" fillId="7" borderId="69" xfId="0" applyFont="1" applyFill="1" applyBorder="1" applyAlignment="1">
      <alignment vertical="center" wrapText="1"/>
    </xf>
    <xf numFmtId="0" fontId="19" fillId="12" borderId="73" xfId="0" applyFont="1" applyFill="1" applyBorder="1" applyAlignment="1">
      <alignment vertical="center" wrapText="1"/>
    </xf>
    <xf numFmtId="0" fontId="19" fillId="12" borderId="69" xfId="0" applyFont="1" applyFill="1" applyBorder="1" applyAlignment="1">
      <alignment vertical="center" wrapText="1"/>
    </xf>
    <xf numFmtId="0" fontId="19" fillId="12" borderId="69" xfId="10" applyFont="1" applyFill="1" applyBorder="1" applyAlignment="1">
      <alignment vertical="center" wrapText="1"/>
    </xf>
    <xf numFmtId="167" fontId="23" fillId="15" borderId="0" xfId="17" applyNumberFormat="1" applyFont="1" applyFill="1" applyBorder="1" applyAlignment="1">
      <alignment horizontal="left"/>
    </xf>
    <xf numFmtId="167" fontId="56" fillId="15" borderId="43" xfId="11" applyNumberFormat="1" applyFont="1" applyFill="1" applyBorder="1" applyAlignment="1">
      <alignment horizontal="left" vertical="top"/>
    </xf>
    <xf numFmtId="0" fontId="19" fillId="7" borderId="12" xfId="0" applyFont="1" applyFill="1" applyBorder="1" applyAlignment="1">
      <alignment horizontal="left" vertical="center" wrapText="1"/>
    </xf>
    <xf numFmtId="0" fontId="49" fillId="7" borderId="4" xfId="0" applyFont="1" applyFill="1" applyBorder="1" applyAlignment="1">
      <alignment vertical="center" wrapText="1"/>
    </xf>
    <xf numFmtId="0" fontId="19" fillId="7" borderId="4" xfId="0" applyFont="1" applyFill="1" applyBorder="1" applyAlignment="1">
      <alignment horizontal="left" vertical="center" wrapText="1"/>
    </xf>
    <xf numFmtId="0" fontId="49" fillId="7" borderId="4" xfId="0" applyFont="1" applyFill="1" applyBorder="1" applyAlignment="1">
      <alignment vertical="center"/>
    </xf>
    <xf numFmtId="0" fontId="19" fillId="7" borderId="40" xfId="10" applyFont="1" applyFill="1" applyBorder="1" applyAlignment="1">
      <alignment horizontal="left" vertical="center" wrapText="1"/>
    </xf>
    <xf numFmtId="0" fontId="19" fillId="7" borderId="5" xfId="10" applyFont="1" applyFill="1" applyBorder="1" applyAlignment="1">
      <alignment horizontal="left" vertical="center" wrapText="1"/>
    </xf>
    <xf numFmtId="0" fontId="49" fillId="7" borderId="5" xfId="0" applyFont="1" applyFill="1" applyBorder="1" applyAlignment="1">
      <alignment vertical="center" wrapText="1"/>
    </xf>
    <xf numFmtId="0" fontId="19" fillId="7" borderId="5" xfId="0" applyFont="1" applyFill="1" applyBorder="1" applyAlignment="1">
      <alignment horizontal="left" vertical="center" wrapText="1"/>
    </xf>
    <xf numFmtId="0" fontId="19" fillId="7" borderId="5" xfId="0" applyFont="1" applyFill="1" applyBorder="1" applyAlignment="1">
      <alignment vertical="center"/>
    </xf>
    <xf numFmtId="0" fontId="19" fillId="7" borderId="24" xfId="0" applyFont="1" applyFill="1" applyBorder="1" applyAlignment="1">
      <alignment horizontal="left" vertical="center" wrapText="1"/>
    </xf>
    <xf numFmtId="0" fontId="19" fillId="7" borderId="4" xfId="0" applyFont="1" applyFill="1" applyBorder="1" applyAlignment="1">
      <alignment vertical="center" wrapText="1"/>
    </xf>
    <xf numFmtId="0" fontId="19" fillId="7" borderId="4" xfId="0" applyFont="1" applyFill="1" applyBorder="1" applyAlignment="1">
      <alignment vertical="center"/>
    </xf>
    <xf numFmtId="0" fontId="19" fillId="0" borderId="1" xfId="0" applyFont="1" applyBorder="1" applyAlignment="1">
      <alignment vertical="top" wrapText="1"/>
    </xf>
    <xf numFmtId="0" fontId="49" fillId="7" borderId="8" xfId="0" applyFont="1" applyFill="1" applyBorder="1" applyAlignment="1">
      <alignment horizontal="left" vertical="top" wrapText="1"/>
    </xf>
    <xf numFmtId="0" fontId="19" fillId="0" borderId="4" xfId="0" applyFont="1" applyBorder="1" applyAlignment="1">
      <alignment horizontal="left" vertical="top" wrapText="1"/>
    </xf>
    <xf numFmtId="0" fontId="19" fillId="12" borderId="1" xfId="0" applyFont="1" applyFill="1" applyBorder="1"/>
    <xf numFmtId="0" fontId="19" fillId="12" borderId="2" xfId="0" applyFont="1" applyFill="1" applyBorder="1"/>
    <xf numFmtId="0" fontId="19" fillId="7" borderId="36" xfId="0" applyFont="1" applyFill="1" applyBorder="1" applyAlignment="1"/>
    <xf numFmtId="0" fontId="19" fillId="7" borderId="36" xfId="17" applyFont="1" applyFill="1" applyBorder="1" applyAlignment="1"/>
    <xf numFmtId="167" fontId="19" fillId="11" borderId="3" xfId="17" applyNumberFormat="1" applyFont="1" applyFill="1" applyBorder="1" applyAlignment="1">
      <alignment horizontal="left"/>
    </xf>
    <xf numFmtId="0" fontId="54" fillId="0" borderId="3" xfId="0" applyFont="1" applyBorder="1" applyAlignment="1">
      <alignment horizontal="left" readingOrder="1"/>
    </xf>
    <xf numFmtId="0" fontId="0" fillId="0" borderId="1" xfId="0" applyFill="1" applyBorder="1" applyAlignment="1">
      <alignment horizontal="center" vertical="top" wrapText="1"/>
    </xf>
    <xf numFmtId="0" fontId="23" fillId="0" borderId="1" xfId="0" applyFont="1" applyFill="1" applyBorder="1" applyAlignment="1">
      <alignment horizontal="center" vertical="top" wrapText="1"/>
    </xf>
    <xf numFmtId="0" fontId="23" fillId="0" borderId="1" xfId="1" applyFont="1" applyFill="1" applyBorder="1" applyAlignment="1">
      <alignment horizontal="center" vertical="center" wrapText="1"/>
    </xf>
    <xf numFmtId="1" fontId="19" fillId="0" borderId="0" xfId="3" applyNumberFormat="1" applyFont="1" applyFill="1" applyBorder="1" applyAlignment="1">
      <alignment vertical="top" wrapText="1"/>
    </xf>
    <xf numFmtId="1" fontId="19" fillId="0" borderId="0" xfId="3" applyNumberFormat="1" applyFont="1" applyFill="1" applyBorder="1" applyAlignment="1">
      <alignment horizontal="center"/>
    </xf>
    <xf numFmtId="0" fontId="19" fillId="12" borderId="4" xfId="0" applyFont="1" applyFill="1" applyBorder="1" applyAlignment="1">
      <alignment vertical="center" wrapText="1"/>
    </xf>
    <xf numFmtId="0" fontId="19" fillId="15" borderId="0" xfId="0" applyFont="1" applyFill="1" applyBorder="1" applyAlignment="1">
      <alignment vertical="top" wrapText="1"/>
    </xf>
    <xf numFmtId="0" fontId="19" fillId="15" borderId="2" xfId="0" applyFont="1" applyFill="1" applyBorder="1" applyAlignment="1">
      <alignment vertical="top" wrapText="1"/>
    </xf>
    <xf numFmtId="0" fontId="19" fillId="0" borderId="1" xfId="0" applyFont="1" applyBorder="1" applyAlignment="1">
      <alignment vertical="top"/>
    </xf>
    <xf numFmtId="0" fontId="19" fillId="15" borderId="23" xfId="0" applyFont="1" applyFill="1" applyBorder="1" applyAlignment="1">
      <alignment vertical="top" wrapText="1"/>
    </xf>
    <xf numFmtId="0" fontId="19" fillId="15" borderId="24" xfId="0" applyFont="1" applyFill="1" applyBorder="1" applyAlignment="1">
      <alignment vertical="top" wrapText="1"/>
    </xf>
    <xf numFmtId="0" fontId="19" fillId="15" borderId="12" xfId="0" applyFont="1" applyFill="1" applyBorder="1" applyAlignment="1">
      <alignment vertical="top" wrapText="1"/>
    </xf>
    <xf numFmtId="0" fontId="19" fillId="15" borderId="1" xfId="0" applyFont="1" applyFill="1" applyBorder="1" applyAlignment="1">
      <alignment vertical="top"/>
    </xf>
    <xf numFmtId="0" fontId="57" fillId="15" borderId="0" xfId="0" applyFont="1" applyFill="1" applyBorder="1" applyAlignment="1">
      <alignment vertical="top"/>
    </xf>
    <xf numFmtId="0" fontId="55" fillId="15" borderId="0" xfId="0" applyFont="1" applyFill="1" applyBorder="1" applyAlignment="1">
      <alignment vertical="top" wrapText="1"/>
    </xf>
    <xf numFmtId="0" fontId="19" fillId="15" borderId="0" xfId="0" applyFont="1" applyFill="1" applyBorder="1" applyAlignment="1">
      <alignment vertical="top"/>
    </xf>
    <xf numFmtId="0" fontId="19" fillId="7" borderId="0" xfId="0" applyFont="1" applyFill="1"/>
    <xf numFmtId="167" fontId="56" fillId="7" borderId="4" xfId="0" applyNumberFormat="1" applyFont="1" applyFill="1" applyBorder="1" applyAlignment="1">
      <alignment horizontal="center" vertical="top" wrapText="1"/>
    </xf>
    <xf numFmtId="0" fontId="49" fillId="15" borderId="8" xfId="0" applyFont="1" applyFill="1" applyBorder="1" applyAlignment="1">
      <alignment vertical="top" wrapText="1"/>
    </xf>
    <xf numFmtId="167" fontId="56" fillId="7" borderId="8" xfId="0" applyNumberFormat="1" applyFont="1" applyFill="1" applyBorder="1" applyAlignment="1">
      <alignment horizontal="center" vertical="top" wrapText="1"/>
    </xf>
    <xf numFmtId="0" fontId="49" fillId="15" borderId="9" xfId="0" applyFont="1" applyFill="1" applyBorder="1" applyAlignment="1">
      <alignment vertical="top" wrapText="1"/>
    </xf>
    <xf numFmtId="0" fontId="49" fillId="12" borderId="8" xfId="0" applyFont="1" applyFill="1" applyBorder="1" applyAlignment="1">
      <alignment vertical="top" wrapText="1"/>
    </xf>
    <xf numFmtId="0" fontId="49" fillId="15" borderId="10" xfId="0" applyFont="1" applyFill="1" applyBorder="1" applyAlignment="1">
      <alignment vertical="top" wrapText="1"/>
    </xf>
    <xf numFmtId="0" fontId="49" fillId="15" borderId="8" xfId="0" applyFont="1" applyFill="1" applyBorder="1" applyAlignment="1">
      <alignment horizontal="left" vertical="top" wrapText="1"/>
    </xf>
    <xf numFmtId="0" fontId="57" fillId="15" borderId="8" xfId="0" applyFont="1" applyFill="1" applyBorder="1" applyAlignment="1">
      <alignment horizontal="left" vertical="top" wrapText="1"/>
    </xf>
    <xf numFmtId="0" fontId="49" fillId="15" borderId="8" xfId="12" applyFont="1" applyFill="1" applyBorder="1" applyAlignment="1">
      <alignment horizontal="left" vertical="top" wrapText="1"/>
    </xf>
    <xf numFmtId="0" fontId="49" fillId="15" borderId="0" xfId="0" applyFont="1" applyFill="1"/>
    <xf numFmtId="0" fontId="49" fillId="12" borderId="22" xfId="0" applyFont="1" applyFill="1" applyBorder="1" applyAlignment="1">
      <alignment vertical="top"/>
    </xf>
    <xf numFmtId="0" fontId="49" fillId="12" borderId="22" xfId="0" applyFont="1" applyFill="1" applyBorder="1"/>
    <xf numFmtId="0" fontId="49" fillId="12" borderId="0" xfId="0" applyFont="1" applyFill="1" applyBorder="1"/>
    <xf numFmtId="167" fontId="23" fillId="7" borderId="9" xfId="17" applyNumberFormat="1" applyFont="1" applyFill="1" applyBorder="1" applyAlignment="1"/>
    <xf numFmtId="0" fontId="49" fillId="7" borderId="0" xfId="0" applyFont="1" applyFill="1" applyBorder="1"/>
    <xf numFmtId="0" fontId="19" fillId="15" borderId="0" xfId="0" applyFont="1" applyFill="1" applyBorder="1"/>
    <xf numFmtId="167" fontId="23" fillId="16" borderId="9" xfId="17" applyNumberFormat="1" applyFont="1" applyFill="1" applyBorder="1" applyAlignment="1"/>
    <xf numFmtId="167" fontId="19" fillId="15" borderId="0" xfId="17" applyNumberFormat="1" applyFont="1" applyFill="1" applyBorder="1" applyAlignment="1">
      <alignment horizontal="left"/>
    </xf>
    <xf numFmtId="0" fontId="49" fillId="15" borderId="0" xfId="0" applyFont="1" applyFill="1" applyBorder="1" applyAlignment="1">
      <alignment wrapText="1"/>
    </xf>
    <xf numFmtId="0" fontId="49" fillId="12" borderId="0" xfId="0" applyFont="1" applyFill="1" applyBorder="1" applyAlignment="1">
      <alignment horizontal="right"/>
    </xf>
    <xf numFmtId="0" fontId="19" fillId="15" borderId="0" xfId="0" applyFont="1" applyFill="1"/>
    <xf numFmtId="0" fontId="49" fillId="15" borderId="9" xfId="0" applyFont="1" applyFill="1" applyBorder="1"/>
    <xf numFmtId="0" fontId="49" fillId="15" borderId="22" xfId="0" applyFont="1" applyFill="1" applyBorder="1"/>
    <xf numFmtId="0" fontId="46" fillId="7" borderId="0" xfId="0" applyFont="1" applyFill="1"/>
    <xf numFmtId="0" fontId="46" fillId="7" borderId="36" xfId="0" applyFont="1" applyFill="1" applyBorder="1"/>
    <xf numFmtId="0" fontId="46" fillId="7" borderId="5" xfId="0" applyFont="1" applyFill="1" applyBorder="1"/>
    <xf numFmtId="0" fontId="46" fillId="7" borderId="37" xfId="0" applyFont="1" applyFill="1" applyBorder="1"/>
    <xf numFmtId="0" fontId="46" fillId="7" borderId="4" xfId="0" applyFont="1" applyFill="1" applyBorder="1"/>
    <xf numFmtId="0" fontId="19" fillId="15" borderId="4" xfId="0" applyFont="1" applyFill="1" applyBorder="1" applyAlignment="1">
      <alignment vertical="center" wrapText="1"/>
    </xf>
    <xf numFmtId="0" fontId="46" fillId="7" borderId="24" xfId="17" applyFont="1" applyFill="1" applyBorder="1" applyAlignment="1">
      <alignment horizontal="left"/>
    </xf>
    <xf numFmtId="0" fontId="19" fillId="7" borderId="24" xfId="17" applyFont="1" applyFill="1" applyBorder="1" applyAlignment="1">
      <alignment horizontal="left"/>
    </xf>
    <xf numFmtId="0" fontId="19" fillId="7" borderId="0" xfId="11" applyFont="1" applyFill="1"/>
    <xf numFmtId="0" fontId="1" fillId="7" borderId="0" xfId="11" applyFont="1" applyFill="1"/>
    <xf numFmtId="0" fontId="46" fillId="7" borderId="24" xfId="17" applyFont="1" applyFill="1" applyBorder="1" applyAlignment="1"/>
    <xf numFmtId="0" fontId="50" fillId="7" borderId="24" xfId="17" applyFont="1" applyFill="1" applyBorder="1" applyAlignment="1"/>
    <xf numFmtId="0" fontId="20" fillId="15" borderId="0" xfId="0" applyFont="1" applyFill="1"/>
    <xf numFmtId="167" fontId="56" fillId="15" borderId="9" xfId="17" applyNumberFormat="1" applyFont="1" applyFill="1" applyBorder="1" applyAlignment="1"/>
    <xf numFmtId="0" fontId="49" fillId="7" borderId="22" xfId="0" applyFont="1" applyFill="1" applyBorder="1"/>
    <xf numFmtId="0" fontId="46" fillId="7" borderId="22" xfId="0" applyFont="1" applyFill="1" applyBorder="1"/>
    <xf numFmtId="0" fontId="38" fillId="15" borderId="0" xfId="0" applyFont="1" applyFill="1" applyBorder="1"/>
    <xf numFmtId="0" fontId="19" fillId="16" borderId="1" xfId="0" applyFont="1" applyFill="1" applyBorder="1"/>
    <xf numFmtId="0" fontId="19" fillId="16" borderId="0" xfId="0" applyFont="1" applyFill="1" applyBorder="1"/>
    <xf numFmtId="0" fontId="19" fillId="16" borderId="2" xfId="0" applyFont="1" applyFill="1" applyBorder="1"/>
    <xf numFmtId="0" fontId="19" fillId="16" borderId="23" xfId="0" applyFont="1" applyFill="1" applyBorder="1"/>
    <xf numFmtId="0" fontId="19" fillId="16" borderId="24" xfId="0" applyFont="1" applyFill="1" applyBorder="1"/>
    <xf numFmtId="0" fontId="19" fillId="16" borderId="12" xfId="0" applyFont="1" applyFill="1" applyBorder="1"/>
    <xf numFmtId="0" fontId="19" fillId="11" borderId="0" xfId="17" applyFont="1" applyFill="1" applyBorder="1" applyAlignment="1">
      <alignment horizontal="left"/>
    </xf>
    <xf numFmtId="0" fontId="6" fillId="11" borderId="0" xfId="17" applyFont="1" applyFill="1" applyBorder="1" applyAlignment="1"/>
    <xf numFmtId="0" fontId="1" fillId="0" borderId="0" xfId="0" applyFont="1"/>
    <xf numFmtId="0" fontId="59" fillId="0" borderId="0" xfId="0" applyFont="1" applyAlignment="1">
      <alignment horizontal="center"/>
    </xf>
    <xf numFmtId="0" fontId="2" fillId="10" borderId="0" xfId="0" applyFont="1" applyFill="1" applyAlignment="1">
      <alignment horizontal="left" vertical="top"/>
    </xf>
    <xf numFmtId="0" fontId="59" fillId="0" borderId="0" xfId="0" applyFont="1" applyAlignment="1">
      <alignment horizontal="left" vertical="top"/>
    </xf>
    <xf numFmtId="0" fontId="59" fillId="10" borderId="0" xfId="0" applyFont="1" applyFill="1" applyAlignment="1">
      <alignment horizontal="left" vertical="top"/>
    </xf>
    <xf numFmtId="0" fontId="59" fillId="10" borderId="0" xfId="19" applyFont="1" applyFill="1" applyBorder="1"/>
    <xf numFmtId="0" fontId="2" fillId="10" borderId="0" xfId="19" applyFont="1" applyFill="1" applyBorder="1"/>
    <xf numFmtId="0" fontId="59" fillId="7" borderId="0" xfId="19" applyFont="1" applyFill="1" applyBorder="1"/>
    <xf numFmtId="0" fontId="59" fillId="7" borderId="3" xfId="19" applyFont="1" applyFill="1" applyBorder="1"/>
    <xf numFmtId="0" fontId="37" fillId="15" borderId="0" xfId="0" applyFont="1" applyFill="1"/>
    <xf numFmtId="0" fontId="37" fillId="7" borderId="0" xfId="0" applyFont="1" applyFill="1"/>
    <xf numFmtId="0" fontId="19" fillId="12" borderId="41" xfId="0" applyFont="1" applyFill="1" applyBorder="1" applyAlignment="1">
      <alignment vertical="center" wrapText="1"/>
    </xf>
    <xf numFmtId="0" fontId="0" fillId="10" borderId="0" xfId="0" applyFill="1"/>
    <xf numFmtId="0" fontId="0" fillId="17" borderId="0" xfId="0" applyFill="1"/>
    <xf numFmtId="0" fontId="2" fillId="10" borderId="0" xfId="17" applyFill="1"/>
    <xf numFmtId="0" fontId="19" fillId="10" borderId="34" xfId="17" applyFont="1" applyFill="1" applyBorder="1" applyAlignment="1">
      <alignment vertical="top"/>
    </xf>
    <xf numFmtId="0" fontId="19" fillId="10" borderId="56" xfId="0" applyFont="1" applyFill="1" applyBorder="1"/>
    <xf numFmtId="0" fontId="19" fillId="10" borderId="57" xfId="17" applyFont="1" applyFill="1" applyBorder="1" applyAlignment="1">
      <alignment vertical="center"/>
    </xf>
    <xf numFmtId="0" fontId="19" fillId="10" borderId="56" xfId="17" applyFont="1" applyFill="1" applyBorder="1" applyAlignment="1">
      <alignment vertical="center"/>
    </xf>
    <xf numFmtId="0" fontId="19" fillId="10" borderId="31" xfId="17" applyFont="1" applyFill="1" applyBorder="1" applyAlignment="1">
      <alignment vertical="center"/>
    </xf>
    <xf numFmtId="0" fontId="19" fillId="10" borderId="31" xfId="17" applyFont="1" applyFill="1" applyBorder="1" applyAlignment="1">
      <alignment horizontal="center" vertical="center"/>
    </xf>
    <xf numFmtId="0" fontId="19" fillId="10" borderId="29" xfId="17" applyFont="1" applyFill="1" applyBorder="1" applyAlignment="1">
      <alignment vertical="top"/>
    </xf>
    <xf numFmtId="0" fontId="19" fillId="10" borderId="26" xfId="0" applyFont="1" applyFill="1" applyBorder="1"/>
    <xf numFmtId="0" fontId="19" fillId="10" borderId="27" xfId="17" applyFont="1" applyFill="1" applyBorder="1" applyAlignment="1">
      <alignment vertical="center"/>
    </xf>
    <xf numFmtId="0" fontId="19" fillId="10" borderId="26" xfId="17" applyFont="1" applyFill="1" applyBorder="1" applyAlignment="1">
      <alignment vertical="center"/>
    </xf>
    <xf numFmtId="0" fontId="19" fillId="10" borderId="28" xfId="17" applyFont="1" applyFill="1" applyBorder="1" applyAlignment="1">
      <alignment vertical="center"/>
    </xf>
    <xf numFmtId="0" fontId="19" fillId="10" borderId="29" xfId="0" applyFont="1" applyFill="1" applyBorder="1"/>
    <xf numFmtId="0" fontId="19" fillId="10" borderId="27" xfId="0" applyFont="1" applyFill="1" applyBorder="1"/>
    <xf numFmtId="0" fontId="19" fillId="10" borderId="26" xfId="0" applyFont="1" applyFill="1" applyBorder="1" applyAlignment="1"/>
    <xf numFmtId="0" fontId="19" fillId="10" borderId="28" xfId="0" applyFont="1" applyFill="1" applyBorder="1" applyAlignment="1"/>
    <xf numFmtId="0" fontId="19" fillId="10" borderId="27" xfId="0" applyFont="1" applyFill="1" applyBorder="1" applyAlignment="1"/>
    <xf numFmtId="0" fontId="19" fillId="17" borderId="2" xfId="17" applyFont="1" applyFill="1" applyBorder="1" applyAlignment="1">
      <alignment horizontal="left" vertical="top"/>
    </xf>
    <xf numFmtId="0" fontId="11" fillId="10" borderId="3" xfId="17" applyFont="1" applyFill="1" applyBorder="1" applyAlignment="1">
      <alignment horizontal="left" vertical="top"/>
    </xf>
    <xf numFmtId="0" fontId="11" fillId="17" borderId="3" xfId="17" applyFont="1" applyFill="1" applyBorder="1" applyAlignment="1">
      <alignment vertical="top"/>
    </xf>
    <xf numFmtId="0" fontId="19" fillId="17" borderId="3" xfId="17" applyFont="1" applyFill="1" applyBorder="1" applyAlignment="1">
      <alignment vertical="top"/>
    </xf>
    <xf numFmtId="0" fontId="19" fillId="10" borderId="1" xfId="17" applyFont="1" applyFill="1" applyBorder="1" applyAlignment="1">
      <alignment vertical="center"/>
    </xf>
    <xf numFmtId="0" fontId="19" fillId="10" borderId="3" xfId="17" applyFont="1" applyFill="1" applyBorder="1" applyAlignment="1">
      <alignment vertical="top" wrapText="1"/>
    </xf>
    <xf numFmtId="0" fontId="19" fillId="10" borderId="3" xfId="0" quotePrefix="1" applyFont="1" applyFill="1" applyBorder="1" applyAlignment="1">
      <alignment vertical="top" wrapText="1"/>
    </xf>
    <xf numFmtId="0" fontId="19" fillId="10" borderId="3" xfId="0" applyFont="1" applyFill="1" applyBorder="1" applyAlignment="1">
      <alignment vertical="top" wrapText="1"/>
    </xf>
    <xf numFmtId="0" fontId="19" fillId="10" borderId="0" xfId="17" applyFont="1" applyFill="1" applyBorder="1" applyAlignment="1">
      <alignment vertical="top" wrapText="1"/>
    </xf>
    <xf numFmtId="0" fontId="19" fillId="10" borderId="3" xfId="17" applyFont="1" applyFill="1" applyBorder="1" applyAlignment="1">
      <alignment wrapText="1"/>
    </xf>
    <xf numFmtId="0" fontId="19" fillId="10" borderId="3" xfId="17" applyFont="1" applyFill="1" applyBorder="1" applyAlignment="1">
      <alignment horizontal="left" vertical="top"/>
    </xf>
    <xf numFmtId="0" fontId="19" fillId="10" borderId="1" xfId="17" applyFont="1" applyFill="1" applyBorder="1" applyAlignment="1">
      <alignment wrapText="1"/>
    </xf>
    <xf numFmtId="167" fontId="23" fillId="10" borderId="22" xfId="17" applyNumberFormat="1" applyFont="1" applyFill="1" applyBorder="1" applyAlignment="1">
      <alignment horizontal="left" wrapText="1"/>
    </xf>
    <xf numFmtId="0" fontId="19" fillId="10" borderId="1" xfId="0" applyFont="1" applyFill="1" applyBorder="1" applyAlignment="1">
      <alignment vertical="top" wrapText="1"/>
    </xf>
    <xf numFmtId="0" fontId="19" fillId="10" borderId="0" xfId="0" applyFont="1" applyFill="1" applyBorder="1" applyAlignment="1">
      <alignment wrapText="1"/>
    </xf>
    <xf numFmtId="0" fontId="19" fillId="10" borderId="3" xfId="0" applyFont="1" applyFill="1" applyBorder="1" applyAlignment="1">
      <alignment vertical="top"/>
    </xf>
    <xf numFmtId="0" fontId="19" fillId="10" borderId="3" xfId="17" applyFont="1" applyFill="1" applyBorder="1"/>
    <xf numFmtId="0" fontId="19" fillId="10" borderId="0" xfId="17" applyFont="1" applyFill="1" applyBorder="1"/>
    <xf numFmtId="0" fontId="19" fillId="10" borderId="1" xfId="17" applyFont="1" applyFill="1" applyBorder="1"/>
    <xf numFmtId="0" fontId="19" fillId="10" borderId="6" xfId="17" applyFont="1" applyFill="1" applyBorder="1"/>
    <xf numFmtId="0" fontId="19" fillId="10" borderId="23" xfId="17" applyFont="1" applyFill="1" applyBorder="1"/>
    <xf numFmtId="0" fontId="23" fillId="10" borderId="3" xfId="0" applyFont="1" applyFill="1" applyBorder="1" applyAlignment="1">
      <alignment horizontal="center" vertical="center" wrapText="1"/>
    </xf>
    <xf numFmtId="0" fontId="19" fillId="10" borderId="2" xfId="0" quotePrefix="1" applyFont="1" applyFill="1" applyBorder="1" applyAlignment="1">
      <alignment vertical="top" wrapText="1"/>
    </xf>
    <xf numFmtId="0" fontId="19" fillId="10" borderId="0" xfId="0" quotePrefix="1" applyFont="1" applyFill="1" applyBorder="1" applyAlignment="1">
      <alignment vertical="top" wrapText="1"/>
    </xf>
    <xf numFmtId="167" fontId="23" fillId="10" borderId="8" xfId="17" applyNumberFormat="1" applyFont="1" applyFill="1" applyBorder="1" applyAlignment="1">
      <alignment horizontal="left" vertical="top" wrapText="1"/>
    </xf>
    <xf numFmtId="0" fontId="19" fillId="10" borderId="3" xfId="0" applyFont="1" applyFill="1" applyBorder="1" applyAlignment="1">
      <alignment horizontal="left" vertical="center" wrapText="1"/>
    </xf>
    <xf numFmtId="0" fontId="19" fillId="10" borderId="3" xfId="0" quotePrefix="1" applyFont="1" applyFill="1" applyBorder="1" applyAlignment="1">
      <alignment horizontal="left" vertical="center" wrapText="1"/>
    </xf>
    <xf numFmtId="0" fontId="0" fillId="10" borderId="3" xfId="0" applyFill="1" applyBorder="1"/>
    <xf numFmtId="0" fontId="11" fillId="10" borderId="2" xfId="17" applyFont="1" applyFill="1" applyBorder="1" applyAlignment="1">
      <alignment wrapText="1"/>
    </xf>
    <xf numFmtId="0" fontId="11" fillId="10" borderId="2" xfId="17" applyFont="1" applyFill="1" applyBorder="1"/>
    <xf numFmtId="0" fontId="11" fillId="10" borderId="2" xfId="0" applyFont="1" applyFill="1" applyBorder="1" applyAlignment="1">
      <alignment wrapText="1"/>
    </xf>
    <xf numFmtId="0" fontId="11" fillId="10" borderId="3" xfId="0" applyFont="1" applyFill="1" applyBorder="1" applyAlignment="1">
      <alignment wrapText="1"/>
    </xf>
    <xf numFmtId="0" fontId="11" fillId="10" borderId="3" xfId="0" applyFont="1" applyFill="1" applyBorder="1" applyAlignment="1">
      <alignment horizontal="left"/>
    </xf>
    <xf numFmtId="0" fontId="11" fillId="10" borderId="3" xfId="17" applyFont="1" applyFill="1" applyBorder="1" applyAlignment="1">
      <alignment wrapText="1"/>
    </xf>
    <xf numFmtId="0" fontId="11" fillId="10" borderId="3" xfId="0" applyFont="1" applyFill="1" applyBorder="1" applyAlignment="1">
      <alignment vertical="top" wrapText="1"/>
    </xf>
    <xf numFmtId="0" fontId="11" fillId="10" borderId="3" xfId="17" applyFont="1" applyFill="1" applyBorder="1" applyAlignment="1">
      <alignment vertical="center" wrapText="1"/>
    </xf>
    <xf numFmtId="0" fontId="19" fillId="10" borderId="3" xfId="17" applyFont="1" applyFill="1" applyBorder="1" applyAlignment="1">
      <alignment horizontal="left" vertical="center" wrapText="1"/>
    </xf>
    <xf numFmtId="0" fontId="19" fillId="10" borderId="1" xfId="17" applyFont="1" applyFill="1" applyBorder="1" applyAlignment="1">
      <alignment horizontal="left"/>
    </xf>
    <xf numFmtId="0" fontId="19" fillId="10" borderId="2" xfId="17" applyFont="1" applyFill="1" applyBorder="1" applyAlignment="1">
      <alignment wrapText="1"/>
    </xf>
    <xf numFmtId="0" fontId="19" fillId="10" borderId="3" xfId="0" applyFont="1" applyFill="1" applyBorder="1" applyAlignment="1">
      <alignment horizontal="left" wrapText="1"/>
    </xf>
    <xf numFmtId="0" fontId="19" fillId="10" borderId="3" xfId="0" applyFont="1" applyFill="1" applyBorder="1" applyAlignment="1">
      <alignment horizontal="left" vertical="center"/>
    </xf>
    <xf numFmtId="0" fontId="19" fillId="10" borderId="3" xfId="17" applyFont="1" applyFill="1" applyBorder="1" applyAlignment="1">
      <alignment horizontal="left"/>
    </xf>
    <xf numFmtId="0" fontId="6" fillId="10" borderId="3" xfId="0" applyFont="1" applyFill="1" applyBorder="1" applyAlignment="1">
      <alignment horizontal="left"/>
    </xf>
    <xf numFmtId="0" fontId="51" fillId="10" borderId="3" xfId="0" applyFont="1" applyFill="1" applyBorder="1" applyAlignment="1">
      <alignment horizontal="left"/>
    </xf>
    <xf numFmtId="0" fontId="19" fillId="10" borderId="20" xfId="17" applyFont="1" applyFill="1" applyBorder="1" applyAlignment="1">
      <alignment horizontal="left" vertical="top" wrapText="1"/>
    </xf>
    <xf numFmtId="167" fontId="23" fillId="10" borderId="0" xfId="17" applyNumberFormat="1" applyFont="1" applyFill="1" applyBorder="1" applyAlignment="1">
      <alignment horizontal="left"/>
    </xf>
    <xf numFmtId="0" fontId="8" fillId="10" borderId="0" xfId="17" applyFont="1" applyFill="1" applyBorder="1" applyAlignment="1"/>
    <xf numFmtId="0" fontId="14" fillId="10" borderId="0" xfId="10" applyFont="1" applyFill="1"/>
    <xf numFmtId="0" fontId="49" fillId="10" borderId="0" xfId="11" applyFont="1" applyFill="1"/>
    <xf numFmtId="167" fontId="56" fillId="10" borderId="8" xfId="11" applyNumberFormat="1" applyFont="1" applyFill="1" applyBorder="1" applyAlignment="1">
      <alignment horizontal="left"/>
    </xf>
    <xf numFmtId="167" fontId="56" fillId="10" borderId="9" xfId="11" applyNumberFormat="1" applyFont="1" applyFill="1" applyBorder="1" applyAlignment="1"/>
    <xf numFmtId="0" fontId="49" fillId="17" borderId="6" xfId="11" applyFont="1" applyFill="1" applyBorder="1"/>
    <xf numFmtId="0" fontId="19" fillId="17" borderId="21" xfId="11" applyFont="1" applyFill="1" applyBorder="1" applyAlignment="1">
      <alignment vertical="top"/>
    </xf>
    <xf numFmtId="0" fontId="19" fillId="17" borderId="24" xfId="11" applyFont="1" applyFill="1" applyBorder="1"/>
    <xf numFmtId="0" fontId="49" fillId="17" borderId="4" xfId="11" applyFont="1" applyFill="1" applyBorder="1"/>
    <xf numFmtId="0" fontId="23" fillId="17" borderId="41" xfId="11" applyFont="1" applyFill="1" applyBorder="1" applyAlignment="1">
      <alignment vertical="top"/>
    </xf>
    <xf numFmtId="0" fontId="23" fillId="17" borderId="21" xfId="11" applyFont="1" applyFill="1" applyBorder="1" applyAlignment="1">
      <alignment vertical="top"/>
    </xf>
    <xf numFmtId="0" fontId="19" fillId="17" borderId="5" xfId="11" applyFont="1" applyFill="1" applyBorder="1"/>
    <xf numFmtId="0" fontId="19" fillId="17" borderId="12" xfId="11" applyFont="1" applyFill="1" applyBorder="1"/>
    <xf numFmtId="0" fontId="7" fillId="17" borderId="0" xfId="0" applyFont="1" applyFill="1"/>
    <xf numFmtId="0" fontId="11" fillId="17" borderId="0" xfId="0" applyFont="1" applyFill="1"/>
    <xf numFmtId="0" fontId="31" fillId="10" borderId="0" xfId="14" applyFont="1" applyFill="1" applyAlignment="1">
      <alignment vertical="center"/>
    </xf>
    <xf numFmtId="0" fontId="19" fillId="10" borderId="36" xfId="14" applyFont="1" applyFill="1" applyBorder="1" applyAlignment="1">
      <alignment horizontal="left" vertical="center"/>
    </xf>
    <xf numFmtId="0" fontId="49" fillId="10" borderId="4" xfId="0" applyFont="1" applyFill="1" applyBorder="1" applyAlignment="1">
      <alignment vertical="center" wrapText="1"/>
    </xf>
    <xf numFmtId="0" fontId="19" fillId="10" borderId="2" xfId="10" applyFont="1" applyFill="1" applyBorder="1" applyAlignment="1">
      <alignment horizontal="left" vertical="center" wrapText="1"/>
    </xf>
    <xf numFmtId="0" fontId="19" fillId="10" borderId="41" xfId="0" applyFont="1" applyFill="1" applyBorder="1" applyAlignment="1">
      <alignment vertical="center"/>
    </xf>
    <xf numFmtId="0" fontId="19" fillId="10" borderId="5" xfId="0" applyFont="1" applyFill="1" applyBorder="1" applyAlignment="1">
      <alignment horizontal="left" vertical="center" wrapText="1"/>
    </xf>
    <xf numFmtId="0" fontId="19" fillId="10" borderId="4" xfId="0" applyFont="1" applyFill="1" applyBorder="1" applyAlignment="1">
      <alignment horizontal="left" vertical="center" wrapText="1"/>
    </xf>
    <xf numFmtId="0" fontId="19" fillId="10" borderId="4" xfId="0" applyFont="1" applyFill="1" applyBorder="1" applyAlignment="1">
      <alignment vertical="center"/>
    </xf>
    <xf numFmtId="0" fontId="19" fillId="10" borderId="12" xfId="0" applyFont="1" applyFill="1" applyBorder="1" applyAlignment="1">
      <alignment horizontal="left" vertical="center" wrapText="1"/>
    </xf>
    <xf numFmtId="0" fontId="19" fillId="10" borderId="3" xfId="0" applyFont="1" applyFill="1" applyBorder="1"/>
    <xf numFmtId="0" fontId="19" fillId="10" borderId="3" xfId="0" applyFont="1" applyFill="1" applyBorder="1" applyAlignment="1">
      <alignment horizontal="left" vertical="top"/>
    </xf>
    <xf numFmtId="0" fontId="19" fillId="10" borderId="22" xfId="17" applyFont="1" applyFill="1" applyBorder="1" applyAlignment="1">
      <alignment horizontal="left"/>
    </xf>
    <xf numFmtId="0" fontId="19" fillId="10" borderId="22" xfId="17" applyFont="1" applyFill="1" applyBorder="1" applyAlignment="1"/>
    <xf numFmtId="0" fontId="19" fillId="10" borderId="0" xfId="17" applyFont="1" applyFill="1" applyBorder="1" applyAlignment="1"/>
    <xf numFmtId="0" fontId="19" fillId="10" borderId="10" xfId="17" applyFont="1" applyFill="1" applyBorder="1" applyAlignment="1"/>
    <xf numFmtId="0" fontId="19" fillId="10" borderId="0" xfId="17" applyFont="1" applyFill="1" applyBorder="1" applyAlignment="1">
      <alignment horizontal="center"/>
    </xf>
    <xf numFmtId="0" fontId="46" fillId="10" borderId="0" xfId="11" applyFont="1" applyFill="1" applyBorder="1" applyAlignment="1"/>
    <xf numFmtId="0" fontId="23" fillId="10" borderId="0" xfId="17" applyFont="1" applyFill="1" applyBorder="1" applyAlignment="1"/>
    <xf numFmtId="0" fontId="6" fillId="10" borderId="0" xfId="17" applyFont="1" applyFill="1" applyAlignment="1"/>
    <xf numFmtId="0" fontId="19" fillId="10" borderId="0" xfId="17" applyFont="1" applyFill="1" applyAlignment="1"/>
    <xf numFmtId="0" fontId="19" fillId="10" borderId="0" xfId="11" applyFont="1" applyFill="1" applyBorder="1" applyAlignment="1"/>
    <xf numFmtId="0" fontId="23" fillId="10" borderId="0" xfId="17" applyFont="1" applyFill="1" applyBorder="1" applyAlignment="1">
      <alignment horizontal="left"/>
    </xf>
    <xf numFmtId="0" fontId="44" fillId="10" borderId="0" xfId="17" applyFont="1" applyFill="1" applyAlignment="1"/>
    <xf numFmtId="0" fontId="6" fillId="10" borderId="0" xfId="17" applyFont="1" applyFill="1" applyBorder="1" applyAlignment="1"/>
    <xf numFmtId="0" fontId="19" fillId="10" borderId="22" xfId="11" applyFont="1" applyFill="1" applyBorder="1" applyAlignment="1"/>
    <xf numFmtId="0" fontId="23" fillId="10" borderId="22" xfId="17" applyFont="1" applyFill="1" applyBorder="1" applyAlignment="1"/>
    <xf numFmtId="0" fontId="19" fillId="10" borderId="0" xfId="17" applyFont="1" applyFill="1" applyBorder="1" applyAlignment="1">
      <alignment horizontal="left"/>
    </xf>
    <xf numFmtId="0" fontId="19" fillId="10" borderId="24" xfId="17" applyFont="1" applyFill="1" applyBorder="1" applyAlignment="1">
      <alignment horizontal="right"/>
    </xf>
    <xf numFmtId="167" fontId="19" fillId="10" borderId="24" xfId="17" applyNumberFormat="1" applyFont="1" applyFill="1" applyBorder="1" applyAlignment="1"/>
    <xf numFmtId="167" fontId="19" fillId="10" borderId="0" xfId="17" applyNumberFormat="1" applyFont="1" applyFill="1" applyBorder="1" applyAlignment="1"/>
    <xf numFmtId="0" fontId="19" fillId="10" borderId="2" xfId="17" applyFont="1" applyFill="1" applyBorder="1" applyAlignment="1"/>
    <xf numFmtId="0" fontId="19" fillId="10" borderId="24" xfId="17" applyFont="1" applyFill="1" applyBorder="1" applyAlignment="1">
      <alignment vertical="top" wrapText="1"/>
    </xf>
    <xf numFmtId="0" fontId="19" fillId="10" borderId="12" xfId="17" applyFont="1" applyFill="1" applyBorder="1" applyAlignment="1">
      <alignment vertical="top" wrapText="1"/>
    </xf>
    <xf numFmtId="167" fontId="23" fillId="10" borderId="9" xfId="17" applyNumberFormat="1" applyFont="1" applyFill="1" applyBorder="1" applyAlignment="1">
      <alignment horizontal="left"/>
    </xf>
    <xf numFmtId="167" fontId="23" fillId="10" borderId="1" xfId="17" applyNumberFormat="1" applyFont="1" applyFill="1" applyBorder="1" applyAlignment="1"/>
    <xf numFmtId="0" fontId="6" fillId="10" borderId="1" xfId="17" applyFont="1" applyFill="1" applyBorder="1" applyAlignment="1"/>
    <xf numFmtId="0" fontId="19" fillId="10" borderId="0" xfId="11" applyFont="1" applyFill="1" applyBorder="1"/>
    <xf numFmtId="0" fontId="6" fillId="10" borderId="24" xfId="17" applyFont="1" applyFill="1" applyBorder="1" applyAlignment="1"/>
    <xf numFmtId="0" fontId="19" fillId="10" borderId="0" xfId="17" quotePrefix="1" applyFont="1" applyFill="1" applyBorder="1" applyAlignment="1">
      <alignment horizontal="center"/>
    </xf>
    <xf numFmtId="0" fontId="19" fillId="10" borderId="0" xfId="17" applyFont="1" applyFill="1" applyAlignment="1">
      <alignment horizontal="left"/>
    </xf>
    <xf numFmtId="0" fontId="19" fillId="10" borderId="0" xfId="11" applyFont="1" applyFill="1" applyBorder="1" applyAlignment="1">
      <alignment horizontal="left"/>
    </xf>
    <xf numFmtId="0" fontId="19" fillId="10" borderId="0" xfId="17" applyFont="1" applyFill="1" applyBorder="1" applyAlignment="1">
      <alignment vertical="top"/>
    </xf>
    <xf numFmtId="0" fontId="23" fillId="10" borderId="0" xfId="17" applyFont="1" applyFill="1" applyBorder="1" applyAlignment="1">
      <alignment horizontal="right"/>
    </xf>
    <xf numFmtId="0" fontId="19" fillId="10" borderId="3" xfId="17" applyFont="1" applyFill="1" applyBorder="1" applyAlignment="1">
      <alignment horizontal="left" vertical="top" wrapText="1"/>
    </xf>
    <xf numFmtId="0" fontId="19" fillId="10" borderId="1" xfId="17" applyFont="1" applyFill="1" applyBorder="1" applyAlignment="1">
      <alignment horizontal="left" vertical="top" wrapText="1"/>
    </xf>
    <xf numFmtId="0" fontId="19" fillId="10" borderId="1" xfId="17" applyFont="1" applyFill="1" applyBorder="1" applyAlignment="1">
      <alignment vertical="top" wrapText="1"/>
    </xf>
    <xf numFmtId="0" fontId="73" fillId="10" borderId="3" xfId="17" applyFont="1" applyFill="1" applyBorder="1" applyAlignment="1">
      <alignment vertical="top"/>
    </xf>
    <xf numFmtId="0" fontId="19" fillId="10" borderId="24" xfId="18" applyFont="1" applyFill="1" applyBorder="1" applyAlignment="1">
      <alignment horizontal="left" vertical="center" wrapText="1"/>
    </xf>
    <xf numFmtId="0" fontId="19" fillId="10" borderId="36" xfId="10" applyFont="1" applyFill="1" applyBorder="1" applyAlignment="1">
      <alignment horizontal="left" vertical="center" wrapText="1"/>
    </xf>
    <xf numFmtId="0" fontId="19" fillId="10" borderId="36" xfId="18" applyFont="1" applyFill="1" applyBorder="1" applyAlignment="1">
      <alignment horizontal="left" vertical="center" wrapText="1"/>
    </xf>
    <xf numFmtId="0" fontId="19" fillId="10" borderId="36" xfId="10" applyFont="1" applyFill="1" applyBorder="1" applyAlignment="1">
      <alignment vertical="center" wrapText="1"/>
    </xf>
    <xf numFmtId="0" fontId="19" fillId="10" borderId="5" xfId="10" applyFont="1" applyFill="1" applyBorder="1" applyAlignment="1">
      <alignment vertical="center" wrapText="1"/>
    </xf>
    <xf numFmtId="1" fontId="19" fillId="10" borderId="2" xfId="3" applyNumberFormat="1" applyFont="1" applyFill="1" applyBorder="1" applyAlignment="1">
      <alignment horizontal="center" wrapText="1"/>
    </xf>
    <xf numFmtId="1" fontId="9" fillId="10" borderId="0" xfId="3" applyNumberFormat="1" applyFont="1" applyFill="1" applyBorder="1" applyAlignment="1">
      <alignment horizontal="center"/>
    </xf>
    <xf numFmtId="166" fontId="19" fillId="10" borderId="0" xfId="15" applyNumberFormat="1" applyFont="1" applyFill="1" applyBorder="1" applyAlignment="1">
      <alignment horizontal="left" vertical="center"/>
    </xf>
    <xf numFmtId="166" fontId="19" fillId="10" borderId="41" xfId="15" applyNumberFormat="1" applyFont="1" applyFill="1" applyBorder="1" applyAlignment="1">
      <alignment horizontal="left" vertical="center" wrapText="1"/>
    </xf>
    <xf numFmtId="0" fontId="19" fillId="0" borderId="3" xfId="17" applyFont="1" applyFill="1" applyBorder="1" applyAlignment="1">
      <alignment horizontal="left" vertical="top" wrapText="1"/>
    </xf>
    <xf numFmtId="0" fontId="20" fillId="0" borderId="3" xfId="10" applyFont="1" applyFill="1" applyBorder="1" applyAlignment="1">
      <alignment horizontal="left" vertical="top" wrapText="1"/>
    </xf>
    <xf numFmtId="1" fontId="7" fillId="18" borderId="0" xfId="6" applyNumberFormat="1" applyFont="1" applyFill="1" applyBorder="1" applyAlignment="1">
      <alignment horizontal="left" vertical="center"/>
    </xf>
    <xf numFmtId="0" fontId="19" fillId="18" borderId="0" xfId="11" applyFont="1" applyFill="1" applyAlignment="1">
      <alignment vertical="center"/>
    </xf>
    <xf numFmtId="0" fontId="46" fillId="0" borderId="2" xfId="0" applyFont="1" applyBorder="1"/>
    <xf numFmtId="0" fontId="19" fillId="0" borderId="3" xfId="0" applyFont="1" applyFill="1" applyBorder="1" applyAlignment="1">
      <alignment horizontal="left" vertical="top" wrapText="1"/>
    </xf>
    <xf numFmtId="0" fontId="19" fillId="0" borderId="3" xfId="10" applyFont="1" applyBorder="1" applyAlignment="1">
      <alignment horizontal="left" vertical="top" wrapText="1"/>
    </xf>
    <xf numFmtId="167" fontId="23" fillId="0" borderId="9" xfId="17" applyNumberFormat="1" applyFont="1" applyFill="1" applyBorder="1" applyAlignment="1">
      <alignment horizontal="left" wrapText="1"/>
    </xf>
    <xf numFmtId="0" fontId="19" fillId="7" borderId="3" xfId="0" applyFont="1" applyFill="1" applyBorder="1" applyAlignment="1">
      <alignment horizontal="left" vertical="top" wrapText="1"/>
    </xf>
    <xf numFmtId="0" fontId="23" fillId="0" borderId="44" xfId="17" applyFont="1" applyFill="1" applyBorder="1" applyAlignment="1">
      <alignment horizontal="center" vertical="center" wrapText="1"/>
    </xf>
    <xf numFmtId="0" fontId="19" fillId="0" borderId="2" xfId="0" applyFont="1" applyFill="1" applyBorder="1" applyAlignment="1">
      <alignment horizontal="left" vertical="top" wrapText="1"/>
    </xf>
    <xf numFmtId="0" fontId="19" fillId="0" borderId="3" xfId="0" applyFont="1" applyFill="1" applyBorder="1" applyAlignment="1">
      <alignment vertical="top" wrapText="1"/>
    </xf>
    <xf numFmtId="0" fontId="19" fillId="0" borderId="3" xfId="17" applyFont="1" applyFill="1" applyBorder="1" applyAlignment="1">
      <alignment horizontal="left" wrapText="1"/>
    </xf>
    <xf numFmtId="0" fontId="19" fillId="10" borderId="20" xfId="0" applyFont="1" applyFill="1" applyBorder="1" applyAlignment="1">
      <alignment horizontal="left" vertical="top" wrapText="1"/>
    </xf>
    <xf numFmtId="0" fontId="19" fillId="0" borderId="0" xfId="17" applyFont="1" applyFill="1" applyBorder="1" applyAlignment="1">
      <alignment vertical="top" wrapText="1"/>
    </xf>
    <xf numFmtId="0" fontId="11" fillId="0" borderId="1" xfId="0" applyFont="1" applyFill="1" applyBorder="1" applyAlignment="1">
      <alignment horizontal="left" vertical="top" wrapText="1"/>
    </xf>
    <xf numFmtId="0" fontId="11" fillId="0" borderId="2" xfId="0" applyFont="1" applyFill="1" applyBorder="1" applyAlignment="1">
      <alignment horizontal="left" vertical="top" wrapText="1"/>
    </xf>
    <xf numFmtId="0" fontId="19" fillId="0" borderId="3" xfId="17" applyFont="1" applyFill="1" applyBorder="1" applyAlignment="1">
      <alignment horizontal="left" vertical="top"/>
    </xf>
    <xf numFmtId="0" fontId="19" fillId="0" borderId="1" xfId="17" applyFont="1" applyFill="1" applyBorder="1" applyAlignment="1">
      <alignment horizontal="left"/>
    </xf>
    <xf numFmtId="167" fontId="50" fillId="19" borderId="8" xfId="17" applyNumberFormat="1" applyFont="1" applyFill="1" applyBorder="1" applyAlignment="1">
      <alignment horizontal="left"/>
    </xf>
    <xf numFmtId="167" fontId="50" fillId="20" borderId="10" xfId="17" applyNumberFormat="1" applyFont="1" applyFill="1" applyBorder="1" applyAlignment="1">
      <alignment horizontal="left" wrapText="1"/>
    </xf>
    <xf numFmtId="167" fontId="50" fillId="21" borderId="8" xfId="17" applyNumberFormat="1" applyFont="1" applyFill="1" applyBorder="1" applyAlignment="1">
      <alignment horizontal="left" wrapText="1"/>
    </xf>
    <xf numFmtId="0" fontId="46" fillId="21" borderId="3" xfId="17" applyFont="1" applyFill="1" applyBorder="1"/>
    <xf numFmtId="0" fontId="50" fillId="21" borderId="3" xfId="17" applyFont="1" applyFill="1" applyBorder="1" applyAlignment="1">
      <alignment vertical="center" wrapText="1"/>
    </xf>
    <xf numFmtId="0" fontId="19" fillId="21" borderId="3" xfId="17" applyFont="1" applyFill="1" applyBorder="1"/>
    <xf numFmtId="0" fontId="23" fillId="21" borderId="3" xfId="17" applyFont="1" applyFill="1" applyBorder="1" applyAlignment="1">
      <alignment vertical="center" wrapText="1"/>
    </xf>
    <xf numFmtId="0" fontId="46" fillId="21" borderId="3" xfId="0" applyFont="1" applyFill="1" applyBorder="1" applyAlignment="1">
      <alignment vertical="top" wrapText="1"/>
    </xf>
    <xf numFmtId="0" fontId="46" fillId="21" borderId="3" xfId="17" applyFont="1" applyFill="1" applyBorder="1" applyAlignment="1">
      <alignment wrapText="1"/>
    </xf>
    <xf numFmtId="0" fontId="46" fillId="21" borderId="3" xfId="0" applyFont="1" applyFill="1" applyBorder="1" applyAlignment="1">
      <alignment vertical="center" wrapText="1"/>
    </xf>
    <xf numFmtId="0" fontId="46" fillId="21" borderId="3" xfId="0" applyFont="1" applyFill="1" applyBorder="1" applyAlignment="1">
      <alignment horizontal="left" vertical="center" wrapText="1"/>
    </xf>
    <xf numFmtId="0" fontId="46" fillId="21" borderId="6" xfId="17" applyFont="1" applyFill="1" applyBorder="1" applyAlignment="1">
      <alignment wrapText="1"/>
    </xf>
    <xf numFmtId="0" fontId="46" fillId="0" borderId="3" xfId="17" applyFont="1" applyFill="1" applyBorder="1" applyAlignment="1">
      <alignment wrapText="1"/>
    </xf>
    <xf numFmtId="0" fontId="46" fillId="0" borderId="3" xfId="0" applyFont="1" applyFill="1" applyBorder="1" applyAlignment="1">
      <alignment vertical="center" wrapText="1"/>
    </xf>
    <xf numFmtId="0" fontId="50" fillId="0" borderId="2" xfId="17" applyFont="1" applyFill="1" applyBorder="1" applyAlignment="1">
      <alignment horizontal="center" wrapText="1"/>
    </xf>
    <xf numFmtId="0" fontId="46" fillId="21" borderId="3" xfId="17" applyFont="1" applyFill="1" applyBorder="1" applyAlignment="1">
      <alignment horizontal="left"/>
    </xf>
    <xf numFmtId="0" fontId="46" fillId="21" borderId="3" xfId="10" applyFont="1" applyFill="1" applyBorder="1" applyAlignment="1">
      <alignment horizontal="left" vertical="top" wrapText="1"/>
    </xf>
    <xf numFmtId="0" fontId="46" fillId="21" borderId="3" xfId="10" applyFont="1" applyFill="1" applyBorder="1"/>
    <xf numFmtId="0" fontId="46" fillId="21" borderId="3" xfId="17" applyFont="1" applyFill="1" applyBorder="1" applyAlignment="1"/>
    <xf numFmtId="0" fontId="50" fillId="21" borderId="0" xfId="17" applyFont="1" applyFill="1" applyBorder="1" applyAlignment="1">
      <alignment vertical="center"/>
    </xf>
    <xf numFmtId="0" fontId="7" fillId="21" borderId="0" xfId="17" applyFont="1" applyFill="1" applyBorder="1" applyAlignment="1">
      <alignment vertical="center"/>
    </xf>
    <xf numFmtId="0" fontId="46" fillId="21" borderId="0" xfId="17" applyFont="1" applyFill="1" applyBorder="1" applyAlignment="1"/>
    <xf numFmtId="0" fontId="46" fillId="0" borderId="0" xfId="17" applyFont="1" applyFill="1" applyBorder="1" applyAlignment="1"/>
    <xf numFmtId="0" fontId="44" fillId="21" borderId="0" xfId="17" applyFont="1" applyFill="1" applyBorder="1" applyAlignment="1"/>
    <xf numFmtId="0" fontId="46" fillId="21" borderId="0" xfId="17" applyFont="1" applyFill="1" applyBorder="1" applyAlignment="1">
      <alignment horizontal="left"/>
    </xf>
    <xf numFmtId="0" fontId="50" fillId="21" borderId="0" xfId="17" applyFont="1" applyFill="1" applyBorder="1" applyAlignment="1">
      <alignment horizontal="right"/>
    </xf>
    <xf numFmtId="167" fontId="46" fillId="21" borderId="0" xfId="17" applyNumberFormat="1" applyFont="1" applyFill="1" applyBorder="1" applyAlignment="1"/>
    <xf numFmtId="0" fontId="50" fillId="0" borderId="0" xfId="17" applyFont="1" applyFill="1" applyBorder="1" applyAlignment="1">
      <alignment horizontal="right"/>
    </xf>
    <xf numFmtId="167" fontId="50" fillId="21" borderId="0" xfId="17" applyNumberFormat="1" applyFont="1" applyFill="1" applyBorder="1" applyAlignment="1">
      <alignment horizontal="center" vertical="top" wrapText="1"/>
    </xf>
    <xf numFmtId="0" fontId="46" fillId="21" borderId="0" xfId="17" applyFont="1" applyFill="1" applyAlignment="1">
      <alignment horizontal="left" vertical="center"/>
    </xf>
    <xf numFmtId="0" fontId="46" fillId="21" borderId="0" xfId="17" applyFont="1" applyFill="1" applyAlignment="1">
      <alignment horizontal="left" vertical="center" wrapText="1"/>
    </xf>
    <xf numFmtId="1" fontId="78" fillId="21" borderId="0" xfId="3" applyNumberFormat="1" applyFont="1" applyFill="1" applyBorder="1" applyAlignment="1">
      <alignment horizontal="center"/>
    </xf>
    <xf numFmtId="0" fontId="46" fillId="21" borderId="0" xfId="17" applyFont="1" applyFill="1" applyBorder="1" applyAlignment="1">
      <alignment horizontal="left" wrapText="1"/>
    </xf>
    <xf numFmtId="0" fontId="46" fillId="21" borderId="0" xfId="17" applyFont="1" applyFill="1" applyBorder="1" applyAlignment="1">
      <alignment vertical="center" wrapText="1"/>
    </xf>
    <xf numFmtId="166" fontId="46" fillId="21" borderId="41" xfId="15" applyNumberFormat="1" applyFont="1" applyFill="1" applyBorder="1" applyAlignment="1">
      <alignment horizontal="left" vertical="center"/>
    </xf>
    <xf numFmtId="0" fontId="46" fillId="21" borderId="8" xfId="0" applyFont="1" applyFill="1" applyBorder="1" applyAlignment="1">
      <alignment vertical="top" wrapText="1"/>
    </xf>
    <xf numFmtId="0" fontId="45" fillId="22" borderId="3" xfId="17" applyFont="1" applyFill="1" applyBorder="1"/>
    <xf numFmtId="0" fontId="46" fillId="22" borderId="0" xfId="17" applyFont="1" applyFill="1" applyBorder="1" applyAlignment="1">
      <alignment horizontal="left"/>
    </xf>
    <xf numFmtId="0" fontId="46" fillId="22" borderId="0" xfId="11" applyFont="1" applyFill="1" applyBorder="1"/>
    <xf numFmtId="0" fontId="46" fillId="22" borderId="0" xfId="17" applyFont="1" applyFill="1" applyBorder="1" applyAlignment="1"/>
    <xf numFmtId="0" fontId="46" fillId="22" borderId="0" xfId="0" applyFont="1" applyFill="1"/>
    <xf numFmtId="0" fontId="46" fillId="22" borderId="8" xfId="0" applyFont="1" applyFill="1" applyBorder="1" applyAlignment="1">
      <alignment vertical="top" wrapText="1"/>
    </xf>
    <xf numFmtId="0" fontId="50" fillId="22" borderId="3" xfId="0" applyFont="1" applyFill="1" applyBorder="1" applyAlignment="1">
      <alignment horizontal="left" vertical="top" wrapText="1"/>
    </xf>
    <xf numFmtId="0" fontId="19" fillId="10" borderId="8" xfId="0" applyFont="1" applyFill="1" applyBorder="1" applyAlignment="1">
      <alignment horizontal="left" vertical="top" wrapText="1"/>
    </xf>
    <xf numFmtId="0" fontId="19" fillId="10" borderId="24" xfId="14" applyFont="1" applyFill="1" applyBorder="1" applyAlignment="1">
      <alignment horizontal="left" vertical="center"/>
    </xf>
    <xf numFmtId="0" fontId="49" fillId="10" borderId="8" xfId="0" applyFont="1" applyFill="1" applyBorder="1" applyAlignment="1">
      <alignment horizontal="left" vertical="top" wrapText="1"/>
    </xf>
    <xf numFmtId="1" fontId="7" fillId="10" borderId="0" xfId="3" applyNumberFormat="1" applyFont="1" applyFill="1" applyBorder="1" applyAlignment="1">
      <alignment horizontal="left" vertical="center"/>
    </xf>
    <xf numFmtId="0" fontId="12" fillId="10" borderId="0" xfId="17" applyFont="1" applyFill="1" applyBorder="1" applyAlignment="1">
      <alignment vertical="center"/>
    </xf>
    <xf numFmtId="0" fontId="2" fillId="10" borderId="0" xfId="17" applyFont="1" applyFill="1" applyBorder="1" applyAlignment="1">
      <alignment vertical="center"/>
    </xf>
    <xf numFmtId="0" fontId="2" fillId="10" borderId="0" xfId="17" applyFont="1" applyFill="1" applyAlignment="1">
      <alignment vertical="center"/>
    </xf>
    <xf numFmtId="0" fontId="19" fillId="10" borderId="3" xfId="17" applyFont="1" applyFill="1" applyBorder="1" applyAlignment="1"/>
    <xf numFmtId="0" fontId="49" fillId="10" borderId="4" xfId="0" applyFont="1" applyFill="1" applyBorder="1" applyAlignment="1">
      <alignment horizontal="left" vertical="top" wrapText="1"/>
    </xf>
    <xf numFmtId="0" fontId="19" fillId="10" borderId="3" xfId="10" applyFont="1" applyFill="1" applyBorder="1" applyAlignment="1"/>
    <xf numFmtId="0" fontId="4" fillId="0" borderId="23" xfId="0" applyFont="1" applyBorder="1" applyAlignment="1">
      <alignment horizontal="center"/>
    </xf>
    <xf numFmtId="0" fontId="4" fillId="0" borderId="24" xfId="0" applyFont="1" applyBorder="1" applyAlignment="1">
      <alignment horizontal="center"/>
    </xf>
    <xf numFmtId="0" fontId="4" fillId="0" borderId="12" xfId="0" applyFont="1" applyBorder="1" applyAlignment="1">
      <alignment horizontal="center"/>
    </xf>
    <xf numFmtId="0" fontId="6" fillId="2" borderId="37" xfId="17" applyFont="1" applyFill="1" applyBorder="1" applyAlignment="1">
      <alignment horizontal="center"/>
    </xf>
    <xf numFmtId="0" fontId="6" fillId="2" borderId="5" xfId="17" applyFont="1" applyFill="1" applyBorder="1" applyAlignment="1">
      <alignment horizontal="center"/>
    </xf>
    <xf numFmtId="0" fontId="6" fillId="0" borderId="9" xfId="17" applyFont="1" applyBorder="1" applyAlignment="1">
      <alignment horizontal="center"/>
    </xf>
    <xf numFmtId="0" fontId="6" fillId="0" borderId="10" xfId="17" applyFont="1" applyBorder="1" applyAlignment="1">
      <alignment horizontal="center"/>
    </xf>
    <xf numFmtId="0" fontId="6" fillId="0" borderId="23" xfId="17" applyFont="1" applyBorder="1" applyAlignment="1">
      <alignment horizontal="center"/>
    </xf>
    <xf numFmtId="0" fontId="6" fillId="0" borderId="12" xfId="17" applyFont="1" applyBorder="1" applyAlignment="1">
      <alignment horizontal="center"/>
    </xf>
    <xf numFmtId="0" fontId="9" fillId="10" borderId="0" xfId="17" applyFont="1" applyFill="1" applyAlignment="1">
      <alignment horizontal="left" vertical="top" wrapText="1"/>
    </xf>
    <xf numFmtId="0" fontId="6" fillId="0" borderId="37" xfId="17" applyFont="1" applyFill="1" applyBorder="1" applyAlignment="1">
      <alignment horizontal="center"/>
    </xf>
    <xf numFmtId="0" fontId="6" fillId="0" borderId="5" xfId="17" applyFont="1" applyFill="1" applyBorder="1" applyAlignment="1">
      <alignment horizontal="center"/>
    </xf>
    <xf numFmtId="0" fontId="24" fillId="0" borderId="37" xfId="17" applyFont="1" applyFill="1" applyBorder="1" applyAlignment="1">
      <alignment horizontal="center"/>
    </xf>
    <xf numFmtId="0" fontId="24" fillId="0" borderId="5" xfId="17" applyFont="1" applyFill="1" applyBorder="1" applyAlignment="1">
      <alignment horizontal="center"/>
    </xf>
    <xf numFmtId="0" fontId="6" fillId="6" borderId="37" xfId="17" applyFont="1" applyFill="1" applyBorder="1" applyAlignment="1">
      <alignment horizontal="center"/>
    </xf>
    <xf numFmtId="0" fontId="6" fillId="6" borderId="5" xfId="17" applyFont="1" applyFill="1" applyBorder="1" applyAlignment="1">
      <alignment horizontal="center"/>
    </xf>
    <xf numFmtId="0" fontId="6" fillId="0" borderId="37" xfId="17" applyFont="1" applyBorder="1" applyAlignment="1">
      <alignment horizontal="center"/>
    </xf>
    <xf numFmtId="0" fontId="6" fillId="0" borderId="5" xfId="17" applyFont="1" applyBorder="1" applyAlignment="1">
      <alignment horizontal="center"/>
    </xf>
    <xf numFmtId="0" fontId="4" fillId="0" borderId="0" xfId="0" applyFont="1" applyAlignment="1">
      <alignment horizontal="center" vertical="center"/>
    </xf>
    <xf numFmtId="0" fontId="4" fillId="0" borderId="9" xfId="17" applyFont="1" applyBorder="1" applyAlignment="1">
      <alignment horizontal="center" vertical="center" wrapText="1"/>
    </xf>
    <xf numFmtId="0" fontId="4" fillId="0" borderId="22" xfId="17" applyFont="1" applyBorder="1" applyAlignment="1">
      <alignment horizontal="center" vertical="center" wrapText="1"/>
    </xf>
    <xf numFmtId="0" fontId="4" fillId="0" borderId="10" xfId="17" applyFont="1" applyBorder="1" applyAlignment="1">
      <alignment horizontal="center" vertical="center" wrapText="1"/>
    </xf>
    <xf numFmtId="0" fontId="4" fillId="0" borderId="1" xfId="17" applyFont="1" applyBorder="1" applyAlignment="1">
      <alignment horizontal="center" vertical="center" wrapText="1"/>
    </xf>
    <xf numFmtId="0" fontId="4" fillId="0" borderId="0" xfId="17" applyFont="1" applyBorder="1" applyAlignment="1">
      <alignment horizontal="center" vertical="center" wrapText="1"/>
    </xf>
    <xf numFmtId="0" fontId="4" fillId="0" borderId="2" xfId="17" applyFont="1" applyBorder="1" applyAlignment="1">
      <alignment horizontal="center" vertical="center" wrapText="1"/>
    </xf>
    <xf numFmtId="0" fontId="6" fillId="0" borderId="23" xfId="17" applyFont="1" applyBorder="1" applyAlignment="1">
      <alignment horizontal="center" vertical="center" wrapText="1"/>
    </xf>
    <xf numFmtId="0" fontId="6" fillId="0" borderId="24" xfId="17" applyFont="1" applyBorder="1" applyAlignment="1">
      <alignment horizontal="center" vertical="center" wrapText="1"/>
    </xf>
    <xf numFmtId="0" fontId="6" fillId="0" borderId="89" xfId="17" applyFont="1" applyBorder="1" applyAlignment="1">
      <alignment horizontal="center" vertical="center"/>
    </xf>
    <xf numFmtId="0" fontId="6" fillId="0" borderId="24" xfId="17" applyFont="1" applyBorder="1" applyAlignment="1">
      <alignment horizontal="center" vertical="center"/>
    </xf>
    <xf numFmtId="0" fontId="6" fillId="0" borderId="12" xfId="17" applyFont="1" applyBorder="1" applyAlignment="1">
      <alignment horizontal="center" vertical="center"/>
    </xf>
    <xf numFmtId="0" fontId="4" fillId="0" borderId="25" xfId="17" applyFont="1" applyBorder="1" applyAlignment="1">
      <alignment horizontal="center" vertical="center"/>
    </xf>
    <xf numFmtId="0" fontId="4" fillId="0" borderId="27" xfId="17" applyFont="1" applyBorder="1" applyAlignment="1">
      <alignment horizontal="center" vertical="center"/>
    </xf>
    <xf numFmtId="0" fontId="4" fillId="0" borderId="17" xfId="17" applyFont="1" applyBorder="1" applyAlignment="1">
      <alignment horizontal="center" vertical="center"/>
    </xf>
    <xf numFmtId="0" fontId="16" fillId="0" borderId="0" xfId="17" applyFont="1" applyAlignment="1">
      <alignment horizontal="center"/>
    </xf>
    <xf numFmtId="0" fontId="11" fillId="0" borderId="36" xfId="17" applyFont="1" applyBorder="1" applyAlignment="1">
      <alignment horizontal="center" vertical="center"/>
    </xf>
    <xf numFmtId="0" fontId="11" fillId="0" borderId="90" xfId="17" applyFont="1" applyBorder="1" applyAlignment="1">
      <alignment horizontal="center" vertical="center"/>
    </xf>
    <xf numFmtId="0" fontId="11" fillId="7" borderId="84" xfId="17" applyFont="1" applyFill="1" applyBorder="1" applyAlignment="1">
      <alignment horizontal="center" vertical="center"/>
    </xf>
    <xf numFmtId="0" fontId="11" fillId="7" borderId="91" xfId="17" applyFont="1" applyFill="1" applyBorder="1" applyAlignment="1">
      <alignment horizontal="center" vertical="center"/>
    </xf>
    <xf numFmtId="0" fontId="23" fillId="0" borderId="92"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93" xfId="0" applyFont="1" applyBorder="1" applyAlignment="1">
      <alignment horizontal="center" vertical="center" wrapText="1"/>
    </xf>
    <xf numFmtId="0" fontId="23" fillId="0" borderId="89" xfId="17" applyFont="1" applyBorder="1" applyAlignment="1">
      <alignment horizontal="center" vertical="center" wrapText="1"/>
    </xf>
    <xf numFmtId="0" fontId="23" fillId="0" borderId="12" xfId="17" applyFont="1" applyBorder="1" applyAlignment="1">
      <alignment horizontal="center" vertical="center" wrapText="1"/>
    </xf>
    <xf numFmtId="0" fontId="0" fillId="0" borderId="56" xfId="0" applyBorder="1" applyAlignment="1">
      <alignment horizontal="center"/>
    </xf>
    <xf numFmtId="0" fontId="0" fillId="0" borderId="57" xfId="0" applyBorder="1" applyAlignment="1">
      <alignment horizontal="center"/>
    </xf>
    <xf numFmtId="0" fontId="19" fillId="0" borderId="27" xfId="17" applyFont="1" applyFill="1" applyBorder="1" applyAlignment="1">
      <alignment horizontal="center" vertical="center"/>
    </xf>
    <xf numFmtId="0" fontId="19" fillId="0" borderId="27" xfId="0" applyFont="1" applyBorder="1" applyAlignment="1">
      <alignment horizontal="center"/>
    </xf>
    <xf numFmtId="0" fontId="19" fillId="0" borderId="56" xfId="17" applyFont="1" applyFill="1" applyBorder="1" applyAlignment="1">
      <alignment horizontal="center" vertical="center"/>
    </xf>
    <xf numFmtId="0" fontId="19" fillId="0" borderId="31" xfId="17" applyFont="1" applyFill="1" applyBorder="1" applyAlignment="1">
      <alignment horizontal="center" vertical="center"/>
    </xf>
    <xf numFmtId="0" fontId="19" fillId="0" borderId="1" xfId="17" applyFont="1" applyFill="1" applyBorder="1" applyAlignment="1">
      <alignment horizontal="center" vertical="center"/>
    </xf>
    <xf numFmtId="0" fontId="19" fillId="0" borderId="0" xfId="17" applyFont="1" applyFill="1" applyBorder="1" applyAlignment="1">
      <alignment horizontal="center" vertical="center"/>
    </xf>
    <xf numFmtId="0" fontId="19" fillId="5" borderId="31" xfId="17" applyFont="1" applyFill="1" applyBorder="1" applyAlignment="1">
      <alignment horizontal="center" vertical="center"/>
    </xf>
    <xf numFmtId="0" fontId="66" fillId="5" borderId="26" xfId="17" applyFont="1" applyFill="1" applyBorder="1" applyAlignment="1">
      <alignment horizontal="center" vertical="center"/>
    </xf>
    <xf numFmtId="0" fontId="66" fillId="5" borderId="27" xfId="17" applyFont="1" applyFill="1" applyBorder="1" applyAlignment="1">
      <alignment horizontal="center" vertical="center"/>
    </xf>
    <xf numFmtId="0" fontId="66" fillId="5" borderId="17" xfId="17" applyFont="1" applyFill="1" applyBorder="1" applyAlignment="1">
      <alignment horizontal="center" vertical="center"/>
    </xf>
    <xf numFmtId="0" fontId="0" fillId="0" borderId="31" xfId="0" applyFill="1" applyBorder="1" applyAlignment="1">
      <alignment horizontal="center"/>
    </xf>
    <xf numFmtId="0" fontId="0" fillId="0" borderId="61" xfId="0" applyFill="1" applyBorder="1" applyAlignment="1">
      <alignment horizontal="center"/>
    </xf>
    <xf numFmtId="0" fontId="19" fillId="7" borderId="27" xfId="0" applyFont="1" applyFill="1" applyBorder="1" applyAlignment="1">
      <alignment horizontal="center"/>
    </xf>
    <xf numFmtId="0" fontId="19" fillId="5" borderId="27" xfId="17" applyFont="1" applyFill="1" applyBorder="1" applyAlignment="1">
      <alignment horizontal="center" vertical="center"/>
    </xf>
    <xf numFmtId="0" fontId="19" fillId="7" borderId="27" xfId="17" applyFont="1" applyFill="1" applyBorder="1" applyAlignment="1">
      <alignment horizontal="center" vertical="center"/>
    </xf>
    <xf numFmtId="0" fontId="19" fillId="5" borderId="56" xfId="17" applyFont="1" applyFill="1" applyBorder="1" applyAlignment="1">
      <alignment horizontal="center" vertical="center"/>
    </xf>
    <xf numFmtId="0" fontId="23" fillId="0" borderId="94" xfId="17" applyFont="1" applyBorder="1" applyAlignment="1">
      <alignment horizontal="center" vertical="center" wrapText="1"/>
    </xf>
    <xf numFmtId="0" fontId="23" fillId="0" borderId="95" xfId="17" applyFont="1" applyBorder="1" applyAlignment="1">
      <alignment horizontal="center" vertical="center" wrapText="1"/>
    </xf>
    <xf numFmtId="0" fontId="23" fillId="0" borderId="44" xfId="17" applyFont="1" applyFill="1" applyBorder="1" applyAlignment="1">
      <alignment horizontal="center"/>
    </xf>
    <xf numFmtId="0" fontId="23" fillId="0" borderId="46" xfId="17" applyFont="1" applyFill="1" applyBorder="1" applyAlignment="1">
      <alignment horizontal="center"/>
    </xf>
    <xf numFmtId="0" fontId="23" fillId="0" borderId="45" xfId="17" applyFont="1" applyFill="1" applyBorder="1" applyAlignment="1">
      <alignment horizontal="center"/>
    </xf>
    <xf numFmtId="0" fontId="19" fillId="10" borderId="3" xfId="0" applyFont="1" applyFill="1" applyBorder="1" applyAlignment="1">
      <alignment horizontal="left" vertical="top" wrapText="1"/>
    </xf>
    <xf numFmtId="0" fontId="23" fillId="0" borderId="3" xfId="0" applyFont="1" applyBorder="1" applyAlignment="1">
      <alignment horizontal="center" wrapText="1"/>
    </xf>
    <xf numFmtId="0" fontId="23" fillId="0" borderId="6" xfId="0" applyFont="1" applyBorder="1" applyAlignment="1">
      <alignment horizontal="center" wrapText="1"/>
    </xf>
    <xf numFmtId="0" fontId="19" fillId="0" borderId="3" xfId="17" applyFont="1" applyFill="1" applyBorder="1" applyAlignment="1">
      <alignment horizontal="left" vertical="top" wrapText="1"/>
    </xf>
    <xf numFmtId="0" fontId="19" fillId="0" borderId="3" xfId="0" applyFont="1" applyBorder="1" applyAlignment="1">
      <alignment horizontal="left" vertical="top" wrapText="1"/>
    </xf>
    <xf numFmtId="0" fontId="19" fillId="0" borderId="3" xfId="10" applyFont="1" applyBorder="1" applyAlignment="1">
      <alignment horizontal="left" vertical="top" wrapText="1"/>
    </xf>
    <xf numFmtId="0" fontId="19" fillId="10" borderId="3" xfId="17" applyFont="1" applyFill="1" applyBorder="1" applyAlignment="1">
      <alignment horizontal="left" vertical="top" wrapText="1"/>
    </xf>
    <xf numFmtId="0" fontId="19" fillId="0" borderId="3" xfId="0" applyFont="1" applyFill="1" applyBorder="1" applyAlignment="1">
      <alignment horizontal="left" vertical="top" wrapText="1"/>
    </xf>
    <xf numFmtId="0" fontId="19" fillId="2" borderId="3" xfId="17" applyFont="1" applyFill="1" applyBorder="1" applyAlignment="1">
      <alignment horizontal="center" vertical="top" wrapText="1"/>
    </xf>
    <xf numFmtId="0" fontId="19" fillId="0" borderId="3" xfId="10" applyFont="1" applyBorder="1" applyAlignment="1">
      <alignment horizontal="left" wrapText="1"/>
    </xf>
    <xf numFmtId="0" fontId="19" fillId="0" borderId="8" xfId="10" applyFont="1" applyBorder="1" applyAlignment="1">
      <alignment horizontal="center" textRotation="90" wrapText="1"/>
    </xf>
    <xf numFmtId="0" fontId="19" fillId="0" borderId="3" xfId="10" applyFont="1" applyBorder="1" applyAlignment="1">
      <alignment horizontal="center" textRotation="90" wrapText="1"/>
    </xf>
    <xf numFmtId="0" fontId="19" fillId="0" borderId="6" xfId="10" applyFont="1" applyBorder="1" applyAlignment="1">
      <alignment horizontal="center" textRotation="90" wrapText="1"/>
    </xf>
    <xf numFmtId="0" fontId="19" fillId="0" borderId="9" xfId="0" applyFont="1" applyFill="1" applyBorder="1" applyAlignment="1">
      <alignment horizontal="center" vertical="top" wrapText="1"/>
    </xf>
    <xf numFmtId="0" fontId="19" fillId="0" borderId="22" xfId="0" applyFont="1" applyFill="1" applyBorder="1" applyAlignment="1">
      <alignment horizontal="center" vertical="top" wrapText="1"/>
    </xf>
    <xf numFmtId="0" fontId="19" fillId="0" borderId="10" xfId="0" applyFont="1" applyFill="1" applyBorder="1" applyAlignment="1">
      <alignment horizontal="center" vertical="top" wrapText="1"/>
    </xf>
    <xf numFmtId="0" fontId="19" fillId="0" borderId="1" xfId="0" applyFont="1" applyFill="1" applyBorder="1" applyAlignment="1">
      <alignment horizontal="center" vertical="top" wrapText="1"/>
    </xf>
    <xf numFmtId="0" fontId="19" fillId="0" borderId="0" xfId="0" applyFont="1" applyFill="1" applyBorder="1" applyAlignment="1">
      <alignment horizontal="center" vertical="top" wrapText="1"/>
    </xf>
    <xf numFmtId="0" fontId="19" fillId="0" borderId="2" xfId="0" applyFont="1" applyFill="1" applyBorder="1" applyAlignment="1">
      <alignment horizontal="center" vertical="top" wrapText="1"/>
    </xf>
    <xf numFmtId="0" fontId="19" fillId="0" borderId="23" xfId="0" applyFont="1" applyFill="1" applyBorder="1" applyAlignment="1">
      <alignment horizontal="center" vertical="top" wrapText="1"/>
    </xf>
    <xf numFmtId="0" fontId="19" fillId="0" borderId="24" xfId="0" applyFont="1" applyFill="1" applyBorder="1" applyAlignment="1">
      <alignment horizontal="center" vertical="top" wrapText="1"/>
    </xf>
    <xf numFmtId="0" fontId="19" fillId="0" borderId="12" xfId="0" applyFont="1" applyFill="1" applyBorder="1" applyAlignment="1">
      <alignment horizontal="center" vertical="top" wrapText="1"/>
    </xf>
    <xf numFmtId="0" fontId="19" fillId="0" borderId="1" xfId="17" applyFont="1" applyFill="1" applyBorder="1" applyAlignment="1">
      <alignment horizontal="center" vertical="top" wrapText="1"/>
    </xf>
    <xf numFmtId="0" fontId="19" fillId="0" borderId="0" xfId="17" applyFont="1" applyFill="1" applyBorder="1" applyAlignment="1">
      <alignment horizontal="center" vertical="top" wrapText="1"/>
    </xf>
    <xf numFmtId="0" fontId="19" fillId="0" borderId="23" xfId="17" applyFont="1" applyFill="1" applyBorder="1" applyAlignment="1">
      <alignment horizontal="center" vertical="top" wrapText="1"/>
    </xf>
    <xf numFmtId="0" fontId="19" fillId="0" borderId="24" xfId="17" applyFont="1" applyFill="1" applyBorder="1" applyAlignment="1">
      <alignment horizontal="center" vertical="top" wrapText="1"/>
    </xf>
    <xf numFmtId="0" fontId="19" fillId="2" borderId="3" xfId="17" applyFont="1" applyFill="1" applyBorder="1" applyAlignment="1">
      <alignment horizontal="left" vertical="top" wrapText="1"/>
    </xf>
    <xf numFmtId="0" fontId="23" fillId="0" borderId="3" xfId="17" applyFont="1" applyFill="1" applyBorder="1" applyAlignment="1">
      <alignment horizontal="center" vertical="top" wrapText="1"/>
    </xf>
    <xf numFmtId="0" fontId="23" fillId="0" borderId="6" xfId="17" applyFont="1" applyFill="1" applyBorder="1" applyAlignment="1">
      <alignment horizontal="center" vertical="top" wrapText="1"/>
    </xf>
    <xf numFmtId="0" fontId="11" fillId="0" borderId="3" xfId="0" applyFont="1" applyBorder="1" applyAlignment="1">
      <alignment horizontal="left" vertical="top" wrapText="1"/>
    </xf>
    <xf numFmtId="167" fontId="23" fillId="0" borderId="9" xfId="17" applyNumberFormat="1" applyFont="1" applyFill="1" applyBorder="1" applyAlignment="1">
      <alignment horizontal="left" wrapText="1"/>
    </xf>
    <xf numFmtId="167" fontId="23" fillId="0" borderId="22" xfId="17" applyNumberFormat="1" applyFont="1" applyFill="1" applyBorder="1" applyAlignment="1">
      <alignment horizontal="left" wrapText="1"/>
    </xf>
    <xf numFmtId="0" fontId="19" fillId="0" borderId="1" xfId="17" applyFont="1" applyFill="1" applyBorder="1" applyAlignment="1">
      <alignment horizontal="left" vertical="top" wrapText="1"/>
    </xf>
    <xf numFmtId="0" fontId="19" fillId="0" borderId="0" xfId="17" applyFont="1" applyFill="1" applyBorder="1" applyAlignment="1">
      <alignment horizontal="left" vertical="top" wrapText="1"/>
    </xf>
    <xf numFmtId="0" fontId="23" fillId="2" borderId="16" xfId="17" applyFont="1" applyFill="1" applyBorder="1" applyAlignment="1">
      <alignment horizontal="center" vertical="center" textRotation="90" wrapText="1"/>
    </xf>
    <xf numFmtId="0" fontId="23" fillId="2" borderId="43" xfId="17" applyFont="1" applyFill="1" applyBorder="1" applyAlignment="1">
      <alignment horizontal="center" vertical="center" textRotation="90" wrapText="1"/>
    </xf>
    <xf numFmtId="0" fontId="23" fillId="2" borderId="68" xfId="17" applyFont="1" applyFill="1" applyBorder="1" applyAlignment="1">
      <alignment horizontal="center" vertical="center" textRotation="90" wrapText="1"/>
    </xf>
    <xf numFmtId="0" fontId="13" fillId="0" borderId="20" xfId="17" applyFont="1" applyFill="1" applyBorder="1" applyAlignment="1">
      <alignment horizontal="left" vertical="top" wrapText="1"/>
    </xf>
    <xf numFmtId="0" fontId="23" fillId="0" borderId="20" xfId="17" applyFont="1" applyFill="1" applyBorder="1" applyAlignment="1">
      <alignment horizontal="left" vertical="top" wrapText="1"/>
    </xf>
    <xf numFmtId="0" fontId="23" fillId="2" borderId="20" xfId="17" applyFont="1" applyFill="1" applyBorder="1" applyAlignment="1">
      <alignment horizontal="center" vertical="center" textRotation="90" wrapText="1"/>
    </xf>
    <xf numFmtId="0" fontId="23" fillId="2" borderId="85" xfId="17" applyFont="1" applyFill="1" applyBorder="1" applyAlignment="1">
      <alignment horizontal="center" vertical="center" textRotation="90" wrapText="1"/>
    </xf>
    <xf numFmtId="0" fontId="23" fillId="0" borderId="1" xfId="17" applyFont="1" applyFill="1" applyBorder="1" applyAlignment="1">
      <alignment horizontal="center" vertical="top" wrapText="1"/>
    </xf>
    <xf numFmtId="0" fontId="23" fillId="0" borderId="0" xfId="17" applyFont="1" applyFill="1" applyBorder="1" applyAlignment="1">
      <alignment horizontal="center" vertical="top" wrapText="1"/>
    </xf>
    <xf numFmtId="0" fontId="23" fillId="0" borderId="2" xfId="17" applyFont="1" applyFill="1" applyBorder="1" applyAlignment="1">
      <alignment horizontal="center" vertical="top" wrapText="1"/>
    </xf>
    <xf numFmtId="0" fontId="19" fillId="0" borderId="2" xfId="17" applyFont="1" applyFill="1" applyBorder="1" applyAlignment="1">
      <alignment horizontal="left" vertical="top" wrapText="1"/>
    </xf>
    <xf numFmtId="0" fontId="19" fillId="2" borderId="1" xfId="17" applyFont="1" applyFill="1" applyBorder="1" applyAlignment="1">
      <alignment horizontal="center" vertical="top" wrapText="1"/>
    </xf>
    <xf numFmtId="0" fontId="19" fillId="2" borderId="2" xfId="17" applyFont="1" applyFill="1" applyBorder="1" applyAlignment="1">
      <alignment horizontal="center" vertical="top" wrapText="1"/>
    </xf>
    <xf numFmtId="0" fontId="19" fillId="0" borderId="37" xfId="17" applyFont="1" applyFill="1" applyBorder="1" applyAlignment="1">
      <alignment horizontal="center" vertical="top"/>
    </xf>
    <xf numFmtId="0" fontId="19" fillId="0" borderId="36" xfId="17" applyFont="1" applyFill="1" applyBorder="1" applyAlignment="1">
      <alignment horizontal="center" vertical="top"/>
    </xf>
    <xf numFmtId="0" fontId="19" fillId="0" borderId="5" xfId="17" applyFont="1" applyFill="1" applyBorder="1" applyAlignment="1">
      <alignment horizontal="center" vertical="top"/>
    </xf>
    <xf numFmtId="0" fontId="19" fillId="2" borderId="1" xfId="17" applyFont="1" applyFill="1" applyBorder="1" applyAlignment="1">
      <alignment horizontal="left" vertical="top" wrapText="1"/>
    </xf>
    <xf numFmtId="0" fontId="19" fillId="2" borderId="2" xfId="17" applyFont="1" applyFill="1" applyBorder="1" applyAlignment="1">
      <alignment horizontal="left" vertical="top" wrapText="1"/>
    </xf>
    <xf numFmtId="0" fontId="19" fillId="7" borderId="3" xfId="0" applyFont="1" applyFill="1" applyBorder="1" applyAlignment="1">
      <alignment horizontal="left" vertical="top" wrapText="1"/>
    </xf>
    <xf numFmtId="0" fontId="19" fillId="2" borderId="23" xfId="17" applyFont="1" applyFill="1" applyBorder="1" applyAlignment="1">
      <alignment horizontal="left" vertical="top" wrapText="1"/>
    </xf>
    <xf numFmtId="0" fontId="19" fillId="2" borderId="12" xfId="17" applyFont="1" applyFill="1" applyBorder="1" applyAlignment="1">
      <alignment horizontal="left" vertical="top" wrapText="1"/>
    </xf>
    <xf numFmtId="0" fontId="19" fillId="10" borderId="1" xfId="0" applyFont="1" applyFill="1" applyBorder="1" applyAlignment="1">
      <alignment horizontal="left" vertical="top" wrapText="1"/>
    </xf>
    <xf numFmtId="0" fontId="19" fillId="0" borderId="1" xfId="0" applyFont="1" applyBorder="1" applyAlignment="1">
      <alignment horizontal="left" vertical="top" wrapText="1"/>
    </xf>
    <xf numFmtId="0" fontId="72" fillId="2" borderId="3" xfId="17" applyFont="1" applyFill="1" applyBorder="1" applyAlignment="1">
      <alignment horizontal="center" vertical="center" wrapText="1"/>
    </xf>
    <xf numFmtId="0" fontId="72" fillId="2" borderId="6" xfId="17" applyFont="1" applyFill="1" applyBorder="1" applyAlignment="1">
      <alignment horizontal="center" vertical="center" wrapText="1"/>
    </xf>
    <xf numFmtId="0" fontId="19" fillId="0" borderId="1" xfId="0" applyFont="1" applyBorder="1" applyAlignment="1">
      <alignment vertical="top" wrapText="1"/>
    </xf>
    <xf numFmtId="167" fontId="23" fillId="0" borderId="37" xfId="17" applyNumberFormat="1" applyFont="1" applyFill="1" applyBorder="1" applyAlignment="1">
      <alignment horizontal="center" wrapText="1"/>
    </xf>
    <xf numFmtId="167" fontId="23" fillId="0" borderId="36" xfId="17" applyNumberFormat="1" applyFont="1" applyFill="1" applyBorder="1" applyAlignment="1">
      <alignment horizontal="center" wrapText="1"/>
    </xf>
    <xf numFmtId="167" fontId="23" fillId="0" borderId="5" xfId="17" applyNumberFormat="1" applyFont="1" applyFill="1" applyBorder="1" applyAlignment="1">
      <alignment horizontal="center" wrapText="1"/>
    </xf>
    <xf numFmtId="0" fontId="19" fillId="10" borderId="3" xfId="10" applyFont="1" applyFill="1" applyBorder="1" applyAlignment="1">
      <alignment horizontal="left" vertical="center" wrapText="1"/>
    </xf>
    <xf numFmtId="0" fontId="19" fillId="10" borderId="3" xfId="10" applyFont="1" applyFill="1" applyBorder="1" applyAlignment="1">
      <alignment horizontal="left" vertical="top" wrapText="1"/>
    </xf>
    <xf numFmtId="0" fontId="46" fillId="21" borderId="3" xfId="0" applyFont="1" applyFill="1" applyBorder="1" applyAlignment="1">
      <alignment horizontal="left" vertical="top" wrapText="1"/>
    </xf>
    <xf numFmtId="0" fontId="46" fillId="21" borderId="6" xfId="0" applyFont="1" applyFill="1" applyBorder="1" applyAlignment="1">
      <alignment horizontal="left" vertical="top" wrapText="1"/>
    </xf>
    <xf numFmtId="0" fontId="19" fillId="0" borderId="20" xfId="17" applyFont="1" applyFill="1" applyBorder="1" applyAlignment="1">
      <alignment horizontal="left" vertical="top" wrapText="1"/>
    </xf>
    <xf numFmtId="0" fontId="19" fillId="0" borderId="3" xfId="0" applyFont="1" applyBorder="1" applyAlignment="1">
      <alignment vertical="top" wrapText="1"/>
    </xf>
    <xf numFmtId="0" fontId="19" fillId="0" borderId="48" xfId="0" applyFont="1" applyBorder="1" applyAlignment="1">
      <alignment horizontal="left" vertical="top" wrapText="1"/>
    </xf>
    <xf numFmtId="167" fontId="23" fillId="0" borderId="9" xfId="17" applyNumberFormat="1" applyFont="1" applyFill="1" applyBorder="1" applyAlignment="1">
      <alignment horizontal="left"/>
    </xf>
    <xf numFmtId="167" fontId="23" fillId="0" borderId="22" xfId="17" applyNumberFormat="1" applyFont="1" applyFill="1" applyBorder="1" applyAlignment="1">
      <alignment horizontal="left"/>
    </xf>
    <xf numFmtId="167" fontId="23" fillId="0" borderId="10" xfId="17" applyNumberFormat="1" applyFont="1" applyFill="1" applyBorder="1" applyAlignment="1">
      <alignment horizontal="left"/>
    </xf>
    <xf numFmtId="0" fontId="23" fillId="10" borderId="3" xfId="0" applyFont="1" applyFill="1" applyBorder="1" applyAlignment="1">
      <alignment horizontal="center" vertical="center" wrapText="1"/>
    </xf>
    <xf numFmtId="0" fontId="19" fillId="0" borderId="8" xfId="0" quotePrefix="1" applyFont="1" applyFill="1" applyBorder="1" applyAlignment="1">
      <alignment horizontal="center" textRotation="90" wrapText="1"/>
    </xf>
    <xf numFmtId="0" fontId="20" fillId="0" borderId="3" xfId="0" applyFont="1" applyFill="1" applyBorder="1" applyAlignment="1">
      <alignment horizontal="center" textRotation="90" wrapText="1"/>
    </xf>
    <xf numFmtId="0" fontId="19" fillId="7" borderId="3" xfId="17" applyFont="1" applyFill="1" applyBorder="1" applyAlignment="1">
      <alignment horizontal="left" vertical="top" wrapText="1"/>
    </xf>
    <xf numFmtId="0" fontId="19" fillId="0" borderId="1" xfId="17" applyFont="1" applyFill="1" applyBorder="1" applyAlignment="1">
      <alignment horizontal="left" wrapText="1"/>
    </xf>
    <xf numFmtId="0" fontId="19" fillId="0" borderId="0" xfId="17" applyFont="1" applyFill="1" applyBorder="1" applyAlignment="1">
      <alignment horizontal="left" wrapText="1"/>
    </xf>
    <xf numFmtId="0" fontId="19" fillId="0" borderId="2" xfId="17" applyFont="1" applyFill="1" applyBorder="1" applyAlignment="1">
      <alignment horizontal="left" wrapText="1"/>
    </xf>
    <xf numFmtId="0" fontId="23" fillId="10" borderId="2" xfId="0" applyFont="1" applyFill="1" applyBorder="1" applyAlignment="1">
      <alignment horizontal="center" vertical="center" wrapText="1"/>
    </xf>
    <xf numFmtId="0" fontId="19" fillId="0" borderId="8" xfId="0" applyFont="1" applyFill="1" applyBorder="1" applyAlignment="1">
      <alignment horizontal="center" textRotation="90" wrapText="1"/>
    </xf>
    <xf numFmtId="0" fontId="20" fillId="0" borderId="3" xfId="0" applyFont="1" applyBorder="1" applyAlignment="1">
      <alignment horizontal="center" textRotation="90" wrapText="1"/>
    </xf>
    <xf numFmtId="0" fontId="23" fillId="0" borderId="23" xfId="17" applyFont="1" applyFill="1" applyBorder="1" applyAlignment="1">
      <alignment horizontal="center" vertical="center" wrapText="1"/>
    </xf>
    <xf numFmtId="0" fontId="23" fillId="0" borderId="24" xfId="17" applyFont="1" applyFill="1" applyBorder="1" applyAlignment="1">
      <alignment horizontal="center" vertical="center" wrapText="1"/>
    </xf>
    <xf numFmtId="0" fontId="23" fillId="0" borderId="12" xfId="17" applyFont="1" applyFill="1" applyBorder="1" applyAlignment="1">
      <alignment horizontal="center" vertical="center" wrapText="1"/>
    </xf>
    <xf numFmtId="0" fontId="23" fillId="0" borderId="9" xfId="16" applyFont="1" applyFill="1" applyBorder="1" applyAlignment="1">
      <alignment horizontal="center" vertical="center" wrapText="1"/>
    </xf>
    <xf numFmtId="0" fontId="23" fillId="0" borderId="22" xfId="16" applyFont="1" applyFill="1" applyBorder="1" applyAlignment="1">
      <alignment horizontal="center" vertical="center" wrapText="1"/>
    </xf>
    <xf numFmtId="0" fontId="19" fillId="0" borderId="3" xfId="17" applyFont="1" applyFill="1" applyBorder="1" applyAlignment="1">
      <alignment horizontal="left" wrapText="1"/>
    </xf>
    <xf numFmtId="0" fontId="19" fillId="0" borderId="1"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26" fillId="0" borderId="1" xfId="17" applyFont="1" applyFill="1" applyBorder="1" applyAlignment="1">
      <alignment horizontal="center" wrapText="1"/>
    </xf>
    <xf numFmtId="0" fontId="26" fillId="0" borderId="0" xfId="17" applyFont="1" applyFill="1" applyBorder="1" applyAlignment="1">
      <alignment horizontal="center" wrapText="1"/>
    </xf>
    <xf numFmtId="0" fontId="20" fillId="0" borderId="0" xfId="0" applyFont="1" applyFill="1" applyBorder="1"/>
    <xf numFmtId="0" fontId="20" fillId="0" borderId="2" xfId="0" applyFont="1" applyFill="1" applyBorder="1"/>
    <xf numFmtId="0" fontId="20" fillId="0" borderId="1" xfId="0" applyFont="1" applyFill="1" applyBorder="1"/>
    <xf numFmtId="0" fontId="19" fillId="11" borderId="3" xfId="17" applyFont="1" applyFill="1" applyBorder="1" applyAlignment="1">
      <alignment horizontal="left" vertical="top" wrapText="1"/>
    </xf>
    <xf numFmtId="0" fontId="0" fillId="11" borderId="3" xfId="0" applyFill="1" applyBorder="1" applyAlignment="1">
      <alignment wrapText="1"/>
    </xf>
    <xf numFmtId="0" fontId="20" fillId="0" borderId="22" xfId="0" applyFont="1" applyFill="1" applyBorder="1" applyAlignment="1">
      <alignment wrapText="1"/>
    </xf>
    <xf numFmtId="0" fontId="19" fillId="0" borderId="3" xfId="0" applyFont="1" applyFill="1" applyBorder="1" applyAlignment="1">
      <alignment vertical="top" wrapText="1"/>
    </xf>
    <xf numFmtId="0" fontId="0" fillId="0" borderId="3" xfId="0" applyBorder="1" applyAlignment="1">
      <alignment vertical="top" wrapText="1"/>
    </xf>
    <xf numFmtId="0" fontId="19" fillId="0" borderId="1" xfId="17" applyFont="1" applyFill="1" applyBorder="1" applyAlignment="1">
      <alignment horizontal="left" vertical="center" wrapText="1"/>
    </xf>
    <xf numFmtId="0" fontId="19" fillId="0" borderId="0" xfId="17" applyFont="1" applyFill="1" applyBorder="1" applyAlignment="1">
      <alignment horizontal="left" vertical="center" wrapText="1"/>
    </xf>
    <xf numFmtId="0" fontId="19" fillId="0" borderId="2" xfId="17" applyFont="1" applyFill="1" applyBorder="1" applyAlignment="1">
      <alignment horizontal="left" vertical="center" wrapText="1"/>
    </xf>
    <xf numFmtId="0" fontId="19" fillId="0" borderId="3" xfId="0" quotePrefix="1" applyFont="1" applyFill="1" applyBorder="1" applyAlignment="1">
      <alignment horizontal="left" vertical="top" wrapText="1"/>
    </xf>
    <xf numFmtId="0" fontId="19" fillId="0" borderId="0" xfId="0" applyFont="1" applyFill="1" applyBorder="1" applyAlignment="1">
      <alignment vertical="top" wrapText="1"/>
    </xf>
    <xf numFmtId="0" fontId="20" fillId="0" borderId="0" xfId="0" applyFont="1" applyBorder="1" applyAlignment="1">
      <alignment vertical="top"/>
    </xf>
    <xf numFmtId="0" fontId="23" fillId="10" borderId="1" xfId="0" applyFont="1" applyFill="1" applyBorder="1" applyAlignment="1">
      <alignment horizontal="center" vertical="center" wrapText="1"/>
    </xf>
    <xf numFmtId="0" fontId="19" fillId="0" borderId="8" xfId="17" applyFont="1" applyFill="1" applyBorder="1" applyAlignment="1">
      <alignment textRotation="90"/>
    </xf>
    <xf numFmtId="0" fontId="20" fillId="0" borderId="3" xfId="0" applyFont="1" applyBorder="1" applyAlignment="1">
      <alignment textRotation="90"/>
    </xf>
    <xf numFmtId="0" fontId="19" fillId="0" borderId="3" xfId="0" applyFont="1" applyFill="1" applyBorder="1" applyAlignment="1">
      <alignment horizontal="center" vertical="top" wrapText="1"/>
    </xf>
    <xf numFmtId="0" fontId="26" fillId="0" borderId="1" xfId="17" applyFont="1" applyFill="1" applyBorder="1" applyAlignment="1">
      <alignment horizontal="center"/>
    </xf>
    <xf numFmtId="0" fontId="26" fillId="0" borderId="0" xfId="17" applyFont="1" applyFill="1" applyBorder="1" applyAlignment="1">
      <alignment horizontal="center"/>
    </xf>
    <xf numFmtId="0" fontId="26" fillId="0" borderId="2" xfId="17" applyFont="1" applyFill="1" applyBorder="1" applyAlignment="1">
      <alignment horizontal="center"/>
    </xf>
    <xf numFmtId="0" fontId="19" fillId="0" borderId="1"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2" xfId="0" applyFont="1" applyFill="1" applyBorder="1" applyAlignment="1">
      <alignment horizontal="left" vertical="top" wrapText="1"/>
    </xf>
    <xf numFmtId="0" fontId="46" fillId="22" borderId="3" xfId="17" applyFont="1" applyFill="1" applyBorder="1" applyAlignment="1">
      <alignment horizontal="left" vertical="center" wrapText="1"/>
    </xf>
    <xf numFmtId="0" fontId="23" fillId="0" borderId="44" xfId="16" applyFont="1" applyFill="1" applyBorder="1" applyAlignment="1">
      <alignment horizontal="center" vertical="center" wrapText="1"/>
    </xf>
    <xf numFmtId="0" fontId="0" fillId="0" borderId="46" xfId="0" applyBorder="1" applyAlignment="1">
      <alignment horizontal="center" vertical="center" wrapText="1"/>
    </xf>
    <xf numFmtId="0" fontId="0" fillId="0" borderId="45" xfId="0" applyBorder="1" applyAlignment="1">
      <alignment horizontal="center" vertical="center" wrapText="1"/>
    </xf>
    <xf numFmtId="0" fontId="19" fillId="11" borderId="2" xfId="17" applyFont="1" applyFill="1" applyBorder="1" applyAlignment="1">
      <alignment horizontal="left" vertical="top" wrapText="1"/>
    </xf>
    <xf numFmtId="0" fontId="19" fillId="7" borderId="3" xfId="17" applyFont="1" applyFill="1" applyBorder="1" applyAlignment="1">
      <alignment horizontal="left" wrapText="1"/>
    </xf>
    <xf numFmtId="0" fontId="19" fillId="0" borderId="1" xfId="0" applyFont="1" applyFill="1" applyBorder="1" applyAlignment="1">
      <alignment horizontal="left" wrapText="1"/>
    </xf>
    <xf numFmtId="0" fontId="19" fillId="0" borderId="0" xfId="0" applyFont="1" applyFill="1" applyBorder="1" applyAlignment="1">
      <alignment horizontal="left" wrapText="1"/>
    </xf>
    <xf numFmtId="0" fontId="19" fillId="0" borderId="1" xfId="17" applyFont="1" applyFill="1" applyBorder="1" applyAlignment="1">
      <alignment vertical="top" wrapText="1"/>
    </xf>
    <xf numFmtId="0" fontId="20" fillId="0" borderId="0" xfId="0" applyFont="1" applyFill="1" applyBorder="1" applyAlignment="1">
      <alignment vertical="top" wrapText="1"/>
    </xf>
    <xf numFmtId="0" fontId="20" fillId="0" borderId="1" xfId="0" applyFont="1" applyFill="1" applyBorder="1" applyAlignment="1">
      <alignment vertical="top" wrapText="1"/>
    </xf>
    <xf numFmtId="0" fontId="6" fillId="11" borderId="3" xfId="0" applyFont="1" applyFill="1" applyBorder="1" applyAlignment="1">
      <alignment vertical="top" wrapText="1"/>
    </xf>
    <xf numFmtId="0" fontId="19" fillId="0" borderId="1"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23" fillId="0" borderId="44" xfId="17" applyFont="1" applyFill="1" applyBorder="1" applyAlignment="1">
      <alignment horizontal="center" vertical="center" wrapText="1"/>
    </xf>
    <xf numFmtId="0" fontId="23" fillId="0" borderId="45" xfId="17" applyFont="1" applyFill="1" applyBorder="1" applyAlignment="1">
      <alignment horizontal="center" vertical="center" wrapText="1"/>
    </xf>
    <xf numFmtId="0" fontId="19" fillId="11" borderId="1" xfId="0" applyFont="1" applyFill="1" applyBorder="1" applyAlignment="1">
      <alignment horizontal="center" textRotation="90" wrapText="1"/>
    </xf>
    <xf numFmtId="0" fontId="19" fillId="11" borderId="52" xfId="0" applyFont="1" applyFill="1" applyBorder="1" applyAlignment="1">
      <alignment horizontal="center" textRotation="90" wrapText="1"/>
    </xf>
    <xf numFmtId="0" fontId="19" fillId="7" borderId="3" xfId="0" applyFont="1" applyFill="1" applyBorder="1" applyAlignment="1">
      <alignment horizontal="center" textRotation="90"/>
    </xf>
    <xf numFmtId="0" fontId="19" fillId="7" borderId="51" xfId="0" applyFont="1" applyFill="1" applyBorder="1" applyAlignment="1">
      <alignment horizontal="center" textRotation="90"/>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9" fillId="0" borderId="12" xfId="0" applyFont="1" applyFill="1" applyBorder="1" applyAlignment="1">
      <alignment horizontal="center" vertical="center"/>
    </xf>
    <xf numFmtId="0" fontId="23" fillId="0" borderId="46" xfId="17" applyFont="1" applyFill="1" applyBorder="1" applyAlignment="1">
      <alignment horizontal="center" vertical="center" wrapText="1"/>
    </xf>
    <xf numFmtId="0" fontId="23" fillId="0" borderId="20" xfId="17" applyFont="1" applyFill="1" applyBorder="1" applyAlignment="1">
      <alignment horizontal="center" vertical="center" textRotation="90" wrapText="1"/>
    </xf>
    <xf numFmtId="0" fontId="19" fillId="0" borderId="2" xfId="17" applyFont="1" applyFill="1" applyBorder="1" applyAlignment="1">
      <alignment horizontal="center" vertical="top" wrapText="1"/>
    </xf>
    <xf numFmtId="0" fontId="19" fillId="10" borderId="1" xfId="17" applyFont="1" applyFill="1" applyBorder="1" applyAlignment="1">
      <alignment horizontal="center" vertical="top" wrapText="1"/>
    </xf>
    <xf numFmtId="0" fontId="19" fillId="10" borderId="0" xfId="17" applyFont="1" applyFill="1" applyBorder="1" applyAlignment="1">
      <alignment horizontal="center" vertical="top" wrapText="1"/>
    </xf>
    <xf numFmtId="0" fontId="19" fillId="10" borderId="2" xfId="17" applyFont="1" applyFill="1" applyBorder="1" applyAlignment="1">
      <alignment horizontal="center" vertical="top" wrapText="1"/>
    </xf>
    <xf numFmtId="0" fontId="19" fillId="11" borderId="8" xfId="0" applyFont="1" applyFill="1" applyBorder="1" applyAlignment="1">
      <alignment horizontal="center" textRotation="90" wrapText="1"/>
    </xf>
    <xf numFmtId="0" fontId="19" fillId="11" borderId="3" xfId="0" applyFont="1" applyFill="1" applyBorder="1" applyAlignment="1">
      <alignment horizontal="center" textRotation="90" wrapText="1"/>
    </xf>
    <xf numFmtId="0" fontId="19" fillId="11" borderId="51" xfId="0" applyFont="1" applyFill="1" applyBorder="1" applyAlignment="1">
      <alignment horizontal="center" textRotation="90" wrapText="1"/>
    </xf>
    <xf numFmtId="0" fontId="19" fillId="14" borderId="3" xfId="17" applyFont="1" applyFill="1" applyBorder="1" applyAlignment="1">
      <alignment horizontal="center" textRotation="90" wrapText="1"/>
    </xf>
    <xf numFmtId="0" fontId="19" fillId="14" borderId="51" xfId="17" applyFont="1" applyFill="1" applyBorder="1" applyAlignment="1">
      <alignment horizontal="center" textRotation="90" wrapText="1"/>
    </xf>
    <xf numFmtId="0" fontId="19" fillId="0" borderId="3" xfId="17" applyFont="1" applyFill="1" applyBorder="1" applyAlignment="1">
      <alignment horizontal="left" vertical="center" wrapText="1"/>
    </xf>
    <xf numFmtId="0" fontId="19" fillId="10" borderId="2" xfId="17" applyFont="1" applyFill="1" applyBorder="1" applyAlignment="1">
      <alignment horizontal="left" vertical="top" wrapText="1"/>
    </xf>
    <xf numFmtId="0" fontId="19" fillId="0" borderId="1" xfId="17" applyFont="1" applyFill="1" applyBorder="1" applyAlignment="1">
      <alignment horizontal="center" wrapText="1"/>
    </xf>
    <xf numFmtId="0" fontId="19" fillId="0" borderId="0" xfId="17" applyFont="1" applyFill="1" applyBorder="1" applyAlignment="1">
      <alignment horizontal="center" wrapText="1"/>
    </xf>
    <xf numFmtId="0" fontId="19" fillId="10" borderId="1" xfId="17" applyFont="1" applyFill="1" applyBorder="1" applyAlignment="1">
      <alignment horizontal="left" vertical="center" wrapText="1"/>
    </xf>
    <xf numFmtId="0" fontId="19" fillId="10" borderId="0" xfId="17" applyFont="1" applyFill="1" applyBorder="1" applyAlignment="1">
      <alignment horizontal="left" vertical="center" wrapText="1"/>
    </xf>
    <xf numFmtId="0" fontId="19" fillId="10" borderId="2" xfId="17" applyFont="1" applyFill="1" applyBorder="1" applyAlignment="1">
      <alignment horizontal="left" vertical="center" wrapText="1"/>
    </xf>
    <xf numFmtId="0" fontId="23" fillId="0" borderId="16" xfId="17" applyFont="1" applyFill="1" applyBorder="1" applyAlignment="1">
      <alignment horizontal="center" vertical="center" textRotation="90" wrapText="1"/>
    </xf>
    <xf numFmtId="0" fontId="23" fillId="0" borderId="43" xfId="17" applyFont="1" applyFill="1" applyBorder="1" applyAlignment="1">
      <alignment horizontal="center" vertical="center" textRotation="90" wrapText="1"/>
    </xf>
    <xf numFmtId="0" fontId="19" fillId="0" borderId="8" xfId="0" applyFont="1" applyFill="1" applyBorder="1" applyAlignment="1">
      <alignment horizontal="center" textRotation="90"/>
    </xf>
    <xf numFmtId="0" fontId="19" fillId="0" borderId="3" xfId="0" applyFont="1" applyFill="1" applyBorder="1" applyAlignment="1">
      <alignment horizontal="center" textRotation="90"/>
    </xf>
    <xf numFmtId="0" fontId="19" fillId="0" borderId="51" xfId="0" applyFont="1" applyFill="1" applyBorder="1" applyAlignment="1">
      <alignment horizontal="center" textRotation="90"/>
    </xf>
    <xf numFmtId="0" fontId="23" fillId="0" borderId="8" xfId="17" applyFont="1" applyFill="1" applyBorder="1" applyAlignment="1">
      <alignment horizontal="center" vertical="center" wrapText="1"/>
    </xf>
    <xf numFmtId="0" fontId="23" fillId="0" borderId="51" xfId="17" applyFont="1" applyFill="1" applyBorder="1" applyAlignment="1">
      <alignment horizontal="center" vertical="center" wrapText="1"/>
    </xf>
    <xf numFmtId="0" fontId="50" fillId="21" borderId="8" xfId="17" applyFont="1" applyFill="1" applyBorder="1" applyAlignment="1">
      <alignment horizontal="center" vertical="center" wrapText="1"/>
    </xf>
    <xf numFmtId="0" fontId="50" fillId="21" borderId="51" xfId="17" applyFont="1" applyFill="1" applyBorder="1" applyAlignment="1">
      <alignment horizontal="center" vertical="center" wrapText="1"/>
    </xf>
    <xf numFmtId="0" fontId="11" fillId="0" borderId="1" xfId="0" applyFont="1" applyFill="1" applyBorder="1" applyAlignment="1">
      <alignment horizontal="left" vertical="top" wrapText="1"/>
    </xf>
    <xf numFmtId="0" fontId="11" fillId="0" borderId="2" xfId="0" applyFont="1" applyFill="1" applyBorder="1" applyAlignment="1">
      <alignment horizontal="left" vertical="top" wrapText="1"/>
    </xf>
    <xf numFmtId="0" fontId="23" fillId="0" borderId="8" xfId="17" applyFont="1" applyFill="1" applyBorder="1" applyAlignment="1">
      <alignment horizontal="center" wrapText="1"/>
    </xf>
    <xf numFmtId="0" fontId="23" fillId="0" borderId="51" xfId="17" applyFont="1" applyFill="1" applyBorder="1" applyAlignment="1">
      <alignment horizontal="center" wrapText="1"/>
    </xf>
    <xf numFmtId="0" fontId="23" fillId="0" borderId="9" xfId="17" applyFont="1" applyFill="1" applyBorder="1" applyAlignment="1">
      <alignment horizontal="center" vertical="center" wrapText="1"/>
    </xf>
    <xf numFmtId="0" fontId="46" fillId="21" borderId="20" xfId="17" applyFont="1" applyFill="1" applyBorder="1" applyAlignment="1">
      <alignment horizontal="left" vertical="top" wrapText="1"/>
    </xf>
    <xf numFmtId="0" fontId="23" fillId="0" borderId="3" xfId="17" applyFont="1" applyFill="1" applyBorder="1" applyAlignment="1">
      <alignment horizontal="left" vertical="top" wrapText="1"/>
    </xf>
    <xf numFmtId="0" fontId="23" fillId="0" borderId="6" xfId="17" applyFont="1" applyFill="1" applyBorder="1" applyAlignment="1">
      <alignment horizontal="center" vertical="center" wrapText="1"/>
    </xf>
    <xf numFmtId="0" fontId="46" fillId="21" borderId="3" xfId="17" applyFont="1" applyFill="1" applyBorder="1" applyAlignment="1">
      <alignment horizontal="left" vertical="top" wrapText="1"/>
    </xf>
    <xf numFmtId="0" fontId="50" fillId="21" borderId="3" xfId="17" applyFont="1" applyFill="1" applyBorder="1" applyAlignment="1">
      <alignment horizontal="center" vertical="center" wrapText="1"/>
    </xf>
    <xf numFmtId="0" fontId="11" fillId="0" borderId="1" xfId="17" applyFont="1" applyFill="1" applyBorder="1" applyAlignment="1">
      <alignment horizontal="left"/>
    </xf>
    <xf numFmtId="0" fontId="11" fillId="0" borderId="2" xfId="17" applyFont="1" applyFill="1" applyBorder="1" applyAlignment="1">
      <alignment horizontal="left"/>
    </xf>
    <xf numFmtId="0" fontId="46" fillId="21" borderId="20" xfId="0" applyFont="1" applyFill="1" applyBorder="1" applyAlignment="1">
      <alignment horizontal="left" wrapText="1"/>
    </xf>
    <xf numFmtId="0" fontId="23" fillId="0" borderId="9" xfId="17" applyFont="1" applyFill="1" applyBorder="1" applyAlignment="1">
      <alignment horizontal="center"/>
    </xf>
    <xf numFmtId="0" fontId="23" fillId="0" borderId="10" xfId="17" applyFont="1" applyFill="1" applyBorder="1" applyAlignment="1">
      <alignment horizontal="center"/>
    </xf>
    <xf numFmtId="0" fontId="11" fillId="0" borderId="1" xfId="0" applyFont="1" applyFill="1" applyBorder="1" applyAlignment="1">
      <alignment horizontal="left" wrapText="1"/>
    </xf>
    <xf numFmtId="0" fontId="11" fillId="0" borderId="2" xfId="0" applyFont="1" applyFill="1" applyBorder="1" applyAlignment="1">
      <alignment horizontal="left" wrapText="1"/>
    </xf>
    <xf numFmtId="0" fontId="19" fillId="0" borderId="1" xfId="0" applyFont="1" applyFill="1" applyBorder="1" applyAlignment="1">
      <alignment vertical="top" wrapText="1"/>
    </xf>
    <xf numFmtId="0" fontId="19" fillId="0" borderId="2" xfId="0" applyFont="1" applyFill="1" applyBorder="1" applyAlignment="1">
      <alignment vertical="top" wrapText="1"/>
    </xf>
    <xf numFmtId="0" fontId="19" fillId="0" borderId="2" xfId="0" applyFont="1" applyFill="1" applyBorder="1" applyAlignment="1">
      <alignment horizontal="left" wrapText="1"/>
    </xf>
    <xf numFmtId="0" fontId="23" fillId="0" borderId="68" xfId="17" applyFont="1" applyFill="1" applyBorder="1" applyAlignment="1">
      <alignment horizontal="center" vertical="center" textRotation="90" wrapText="1"/>
    </xf>
    <xf numFmtId="167" fontId="23" fillId="0" borderId="10" xfId="17" applyNumberFormat="1" applyFont="1" applyFill="1" applyBorder="1" applyAlignment="1">
      <alignment horizontal="left" wrapText="1"/>
    </xf>
    <xf numFmtId="0" fontId="19" fillId="0" borderId="2" xfId="17" applyFont="1" applyFill="1" applyBorder="1" applyAlignment="1">
      <alignment vertical="top" wrapText="1"/>
    </xf>
    <xf numFmtId="0" fontId="11" fillId="13" borderId="1" xfId="17" applyFont="1" applyFill="1" applyBorder="1" applyAlignment="1">
      <alignment horizontal="left"/>
    </xf>
    <xf numFmtId="0" fontId="11" fillId="13" borderId="2" xfId="17" applyFont="1" applyFill="1" applyBorder="1" applyAlignment="1">
      <alignment horizontal="left"/>
    </xf>
    <xf numFmtId="0" fontId="19" fillId="0" borderId="2" xfId="17" applyFont="1" applyFill="1" applyBorder="1" applyAlignment="1">
      <alignment horizontal="center" wrapText="1"/>
    </xf>
    <xf numFmtId="0" fontId="26" fillId="0" borderId="48" xfId="0" applyFont="1" applyFill="1" applyBorder="1" applyAlignment="1">
      <alignment horizontal="center" vertical="top" wrapText="1"/>
    </xf>
    <xf numFmtId="0" fontId="26" fillId="0" borderId="0" xfId="0" applyFont="1" applyFill="1" applyBorder="1" applyAlignment="1">
      <alignment horizontal="center" vertical="top" wrapText="1"/>
    </xf>
    <xf numFmtId="0" fontId="26" fillId="0" borderId="2" xfId="0" applyFont="1" applyFill="1" applyBorder="1" applyAlignment="1">
      <alignment horizontal="center" vertical="top" wrapText="1"/>
    </xf>
    <xf numFmtId="0" fontId="19" fillId="0" borderId="0" xfId="17" applyFont="1" applyFill="1" applyBorder="1" applyAlignment="1">
      <alignment vertical="top" wrapText="1"/>
    </xf>
    <xf numFmtId="0" fontId="23" fillId="0" borderId="85" xfId="17" applyFont="1" applyFill="1" applyBorder="1" applyAlignment="1">
      <alignment horizontal="center" vertical="center" textRotation="90" wrapText="1"/>
    </xf>
    <xf numFmtId="0" fontId="19" fillId="7" borderId="3" xfId="0" applyFont="1" applyFill="1" applyBorder="1" applyAlignment="1">
      <alignment horizontal="center" vertical="top" wrapText="1"/>
    </xf>
    <xf numFmtId="0" fontId="19" fillId="10" borderId="0" xfId="0" applyFont="1" applyFill="1" applyBorder="1" applyAlignment="1">
      <alignment horizontal="left" vertical="center" wrapText="1"/>
    </xf>
    <xf numFmtId="0" fontId="46" fillId="21" borderId="3" xfId="0" applyFont="1" applyFill="1" applyBorder="1" applyAlignment="1">
      <alignment horizontal="center" vertical="top" wrapText="1"/>
    </xf>
    <xf numFmtId="0" fontId="19" fillId="10" borderId="20" xfId="0" applyFont="1" applyFill="1" applyBorder="1" applyAlignment="1">
      <alignment horizontal="left" vertical="top" wrapText="1"/>
    </xf>
    <xf numFmtId="0" fontId="23" fillId="0" borderId="3" xfId="17" applyFont="1" applyFill="1" applyBorder="1" applyAlignment="1">
      <alignment horizontal="center" vertical="center" wrapText="1"/>
    </xf>
    <xf numFmtId="0" fontId="23" fillId="10" borderId="3" xfId="17" applyFont="1" applyFill="1" applyBorder="1" applyAlignment="1">
      <alignment horizontal="center" vertical="top" wrapText="1"/>
    </xf>
    <xf numFmtId="0" fontId="23" fillId="10" borderId="1" xfId="0" applyFont="1" applyFill="1" applyBorder="1" applyAlignment="1">
      <alignment horizontal="center" vertical="top" wrapText="1"/>
    </xf>
    <xf numFmtId="167" fontId="19" fillId="0" borderId="9" xfId="17" applyNumberFormat="1" applyFont="1" applyFill="1" applyBorder="1" applyAlignment="1">
      <alignment horizontal="left"/>
    </xf>
    <xf numFmtId="167" fontId="19" fillId="0" borderId="10" xfId="17" applyNumberFormat="1" applyFont="1" applyFill="1" applyBorder="1" applyAlignment="1">
      <alignment horizontal="left"/>
    </xf>
    <xf numFmtId="0" fontId="19" fillId="0" borderId="3" xfId="17" applyFont="1" applyFill="1" applyBorder="1" applyAlignment="1">
      <alignment horizontal="left" vertical="top"/>
    </xf>
    <xf numFmtId="0" fontId="19" fillId="0" borderId="6" xfId="17" applyFont="1" applyFill="1" applyBorder="1" applyAlignment="1">
      <alignment horizontal="left" vertical="top"/>
    </xf>
    <xf numFmtId="1" fontId="19" fillId="0" borderId="3" xfId="3" applyNumberFormat="1" applyFont="1" applyFill="1" applyBorder="1" applyAlignment="1">
      <alignment horizontal="left" vertical="top" wrapText="1"/>
    </xf>
    <xf numFmtId="1" fontId="19" fillId="0" borderId="6" xfId="3" applyNumberFormat="1" applyFont="1" applyFill="1" applyBorder="1" applyAlignment="1">
      <alignment horizontal="left" vertical="top" wrapText="1"/>
    </xf>
    <xf numFmtId="1" fontId="19" fillId="15" borderId="1" xfId="3" applyNumberFormat="1" applyFont="1" applyFill="1" applyBorder="1" applyAlignment="1">
      <alignment horizontal="left" vertical="top" wrapText="1"/>
    </xf>
    <xf numFmtId="1" fontId="19" fillId="15" borderId="2" xfId="3" applyNumberFormat="1" applyFont="1" applyFill="1" applyBorder="1" applyAlignment="1">
      <alignment horizontal="left" vertical="top" wrapText="1"/>
    </xf>
    <xf numFmtId="167" fontId="19" fillId="0" borderId="9" xfId="17" applyNumberFormat="1" applyFont="1" applyFill="1" applyBorder="1" applyAlignment="1">
      <alignment horizontal="center"/>
    </xf>
    <xf numFmtId="167" fontId="19" fillId="0" borderId="22" xfId="17" applyNumberFormat="1" applyFont="1" applyFill="1" applyBorder="1" applyAlignment="1">
      <alignment horizontal="center"/>
    </xf>
    <xf numFmtId="1" fontId="19" fillId="11" borderId="3" xfId="3" applyNumberFormat="1" applyFont="1" applyFill="1" applyBorder="1" applyAlignment="1">
      <alignment horizontal="left" vertical="top" wrapText="1"/>
    </xf>
    <xf numFmtId="1" fontId="19" fillId="10" borderId="2" xfId="3" applyNumberFormat="1" applyFont="1" applyFill="1" applyBorder="1" applyAlignment="1">
      <alignment horizontal="left" vertical="top" wrapText="1"/>
    </xf>
    <xf numFmtId="0" fontId="46" fillId="0" borderId="4" xfId="10" applyFont="1" applyFill="1" applyBorder="1" applyAlignment="1">
      <alignment horizontal="left" textRotation="90" wrapText="1"/>
    </xf>
    <xf numFmtId="0" fontId="77" fillId="0" borderId="4" xfId="10" applyFont="1" applyFill="1" applyBorder="1" applyAlignment="1">
      <alignment horizontal="left"/>
    </xf>
    <xf numFmtId="0" fontId="77" fillId="0" borderId="18" xfId="10" applyFont="1" applyFill="1" applyBorder="1" applyAlignment="1">
      <alignment horizontal="left"/>
    </xf>
    <xf numFmtId="0" fontId="20" fillId="0" borderId="3" xfId="10" applyFont="1" applyBorder="1" applyAlignment="1">
      <alignment horizontal="left" vertical="top" wrapText="1"/>
    </xf>
    <xf numFmtId="0" fontId="46" fillId="0" borderId="5" xfId="10" applyFont="1" applyFill="1" applyBorder="1" applyAlignment="1">
      <alignment horizontal="left" textRotation="90" wrapText="1"/>
    </xf>
    <xf numFmtId="0" fontId="77" fillId="0" borderId="5" xfId="10" applyFont="1" applyFill="1" applyBorder="1" applyAlignment="1">
      <alignment horizontal="left"/>
    </xf>
    <xf numFmtId="0" fontId="77" fillId="0" borderId="45" xfId="10" applyFont="1" applyFill="1" applyBorder="1" applyAlignment="1">
      <alignment horizontal="left"/>
    </xf>
    <xf numFmtId="0" fontId="23" fillId="0" borderId="20" xfId="17" applyFont="1" applyFill="1" applyBorder="1" applyAlignment="1">
      <alignment horizontal="center" textRotation="90"/>
    </xf>
    <xf numFmtId="0" fontId="19" fillId="0" borderId="20" xfId="17" applyFont="1" applyFill="1" applyBorder="1" applyAlignment="1">
      <alignment horizontal="center" textRotation="90"/>
    </xf>
    <xf numFmtId="0" fontId="19" fillId="0" borderId="85" xfId="17" applyFont="1" applyFill="1" applyBorder="1" applyAlignment="1">
      <alignment horizontal="center" textRotation="90"/>
    </xf>
    <xf numFmtId="1" fontId="19" fillId="0" borderId="1" xfId="3" applyNumberFormat="1" applyFont="1" applyFill="1" applyBorder="1" applyAlignment="1">
      <alignment horizontal="left" vertical="top" wrapText="1"/>
    </xf>
    <xf numFmtId="1" fontId="23" fillId="0" borderId="3" xfId="3" applyNumberFormat="1" applyFont="1" applyFill="1" applyBorder="1" applyAlignment="1">
      <alignment horizontal="center" wrapText="1"/>
    </xf>
    <xf numFmtId="1" fontId="23" fillId="0" borderId="51" xfId="3" applyNumberFormat="1" applyFont="1" applyFill="1" applyBorder="1" applyAlignment="1">
      <alignment horizontal="center" wrapText="1"/>
    </xf>
    <xf numFmtId="1" fontId="19" fillId="0" borderId="2" xfId="3" applyNumberFormat="1" applyFont="1" applyFill="1" applyBorder="1" applyAlignment="1">
      <alignment horizontal="left" vertical="top" wrapText="1"/>
    </xf>
    <xf numFmtId="0" fontId="19" fillId="15" borderId="0" xfId="10" applyFont="1" applyFill="1" applyBorder="1" applyAlignment="1">
      <alignment horizontal="center" vertical="center" wrapText="1"/>
    </xf>
    <xf numFmtId="0" fontId="0" fillId="15" borderId="0" xfId="0" applyFill="1" applyBorder="1" applyAlignment="1">
      <alignment horizontal="center" vertical="center" wrapText="1"/>
    </xf>
    <xf numFmtId="0" fontId="0" fillId="15" borderId="2" xfId="0" applyFill="1" applyBorder="1" applyAlignment="1">
      <alignment horizontal="center" vertical="center" wrapText="1"/>
    </xf>
    <xf numFmtId="0" fontId="23" fillId="0" borderId="0" xfId="10" applyFont="1" applyFill="1" applyBorder="1" applyAlignment="1">
      <alignment horizontal="center" vertical="center" wrapText="1"/>
    </xf>
    <xf numFmtId="0" fontId="23" fillId="0" borderId="2" xfId="10" applyFont="1" applyFill="1" applyBorder="1" applyAlignment="1">
      <alignment horizontal="center" vertical="center" wrapText="1"/>
    </xf>
    <xf numFmtId="0" fontId="23" fillId="0" borderId="24" xfId="10" applyFont="1" applyFill="1" applyBorder="1" applyAlignment="1">
      <alignment horizontal="center" vertical="center" wrapText="1"/>
    </xf>
    <xf numFmtId="0" fontId="23" fillId="0" borderId="12" xfId="10" applyFont="1" applyFill="1" applyBorder="1" applyAlignment="1">
      <alignment horizontal="center" vertical="center" wrapText="1"/>
    </xf>
    <xf numFmtId="0" fontId="19" fillId="0" borderId="23" xfId="17" applyFont="1" applyFill="1" applyBorder="1" applyAlignment="1">
      <alignment horizontal="center"/>
    </xf>
    <xf numFmtId="0" fontId="19" fillId="0" borderId="12" xfId="17" applyFont="1" applyFill="1" applyBorder="1" applyAlignment="1">
      <alignment horizontal="center"/>
    </xf>
    <xf numFmtId="0" fontId="19" fillId="11" borderId="48" xfId="17" applyFont="1" applyFill="1" applyBorder="1" applyAlignment="1">
      <alignment horizontal="left" vertical="top" wrapText="1"/>
    </xf>
    <xf numFmtId="0" fontId="23" fillId="10" borderId="3" xfId="17" applyFont="1" applyFill="1" applyBorder="1" applyAlignment="1">
      <alignment horizontal="center" vertical="center" wrapText="1"/>
    </xf>
    <xf numFmtId="0" fontId="46" fillId="19" borderId="8" xfId="10" applyFont="1" applyFill="1" applyBorder="1" applyAlignment="1">
      <alignment horizontal="left" textRotation="90" wrapText="1"/>
    </xf>
    <xf numFmtId="0" fontId="46" fillId="19" borderId="3" xfId="10" applyFont="1" applyFill="1" applyBorder="1" applyAlignment="1">
      <alignment horizontal="left" textRotation="90" wrapText="1"/>
    </xf>
    <xf numFmtId="0" fontId="46" fillId="19" borderId="51" xfId="10" applyFont="1" applyFill="1" applyBorder="1" applyAlignment="1">
      <alignment horizontal="left" textRotation="90" wrapText="1"/>
    </xf>
    <xf numFmtId="0" fontId="19" fillId="0" borderId="0" xfId="10" applyFont="1" applyBorder="1" applyAlignment="1">
      <alignment horizontal="left" vertical="top" wrapText="1"/>
    </xf>
    <xf numFmtId="0" fontId="20" fillId="0" borderId="0" xfId="0" applyFont="1" applyBorder="1" applyAlignment="1">
      <alignment horizontal="left" vertical="top" wrapText="1"/>
    </xf>
    <xf numFmtId="0" fontId="20" fillId="0" borderId="2" xfId="0" applyFont="1" applyBorder="1" applyAlignment="1">
      <alignment horizontal="left" vertical="top" wrapText="1"/>
    </xf>
    <xf numFmtId="0" fontId="20" fillId="0" borderId="3" xfId="0" applyFont="1" applyBorder="1" applyAlignment="1">
      <alignment horizontal="left" vertical="top" wrapText="1"/>
    </xf>
    <xf numFmtId="0" fontId="20" fillId="0" borderId="3" xfId="10" applyFont="1" applyFill="1" applyBorder="1" applyAlignment="1">
      <alignment horizontal="left" vertical="top" wrapText="1"/>
    </xf>
    <xf numFmtId="0" fontId="23" fillId="0" borderId="22" xfId="17" applyFont="1" applyFill="1" applyBorder="1" applyAlignment="1">
      <alignment horizontal="center" wrapText="1"/>
    </xf>
    <xf numFmtId="0" fontId="20" fillId="0" borderId="22" xfId="10" applyFont="1" applyBorder="1" applyAlignment="1">
      <alignment wrapText="1"/>
    </xf>
    <xf numFmtId="0" fontId="20" fillId="0" borderId="10" xfId="10" applyFont="1" applyBorder="1" applyAlignment="1">
      <alignment wrapText="1"/>
    </xf>
    <xf numFmtId="0" fontId="20" fillId="0" borderId="54" xfId="10" applyFont="1" applyBorder="1" applyAlignment="1">
      <alignment wrapText="1"/>
    </xf>
    <xf numFmtId="0" fontId="20" fillId="0" borderId="53" xfId="10" applyFont="1" applyBorder="1" applyAlignment="1">
      <alignment wrapText="1"/>
    </xf>
    <xf numFmtId="0" fontId="23" fillId="0" borderId="9" xfId="17" applyFont="1" applyFill="1" applyBorder="1" applyAlignment="1">
      <alignment horizontal="center" wrapText="1"/>
    </xf>
    <xf numFmtId="0" fontId="20" fillId="0" borderId="52" xfId="10" applyFont="1" applyBorder="1" applyAlignment="1">
      <alignment wrapText="1"/>
    </xf>
    <xf numFmtId="0" fontId="19" fillId="15" borderId="3" xfId="17" applyFont="1" applyFill="1" applyBorder="1" applyAlignment="1">
      <alignment horizontal="left" vertical="top" wrapText="1"/>
    </xf>
    <xf numFmtId="0" fontId="67" fillId="0" borderId="52" xfId="10" applyFont="1" applyBorder="1" applyAlignment="1">
      <alignment horizontal="center" wrapText="1"/>
    </xf>
    <xf numFmtId="0" fontId="67" fillId="0" borderId="53" xfId="10" applyFont="1" applyBorder="1" applyAlignment="1">
      <alignment horizontal="center" wrapText="1"/>
    </xf>
    <xf numFmtId="0" fontId="19" fillId="0" borderId="3" xfId="17" applyFont="1" applyFill="1" applyBorder="1" applyAlignment="1">
      <alignment vertical="top" wrapText="1"/>
    </xf>
    <xf numFmtId="0" fontId="20" fillId="0" borderId="3" xfId="0" applyFont="1" applyBorder="1" applyAlignment="1">
      <alignment vertical="top" wrapText="1"/>
    </xf>
    <xf numFmtId="0" fontId="19" fillId="0" borderId="2" xfId="10" applyFont="1" applyBorder="1" applyAlignment="1">
      <alignment horizontal="left" vertical="top" wrapText="1"/>
    </xf>
    <xf numFmtId="0" fontId="23" fillId="2" borderId="9" xfId="17" applyFont="1" applyFill="1" applyBorder="1" applyAlignment="1">
      <alignment horizontal="center" vertical="center" textRotation="90" wrapText="1"/>
    </xf>
    <xf numFmtId="0" fontId="23" fillId="2" borderId="1" xfId="17" applyFont="1" applyFill="1" applyBorder="1" applyAlignment="1">
      <alignment horizontal="center" vertical="center" textRotation="90" wrapText="1"/>
    </xf>
    <xf numFmtId="0" fontId="47" fillId="0" borderId="22" xfId="10" applyFont="1" applyFill="1" applyBorder="1" applyAlignment="1"/>
    <xf numFmtId="0" fontId="19" fillId="12" borderId="3" xfId="17" applyFont="1" applyFill="1" applyBorder="1" applyAlignment="1">
      <alignment horizontal="left" vertical="top" wrapText="1"/>
    </xf>
    <xf numFmtId="0" fontId="23" fillId="0" borderId="8" xfId="17" applyFont="1" applyFill="1" applyBorder="1" applyAlignment="1">
      <alignment horizontal="center" vertical="top" wrapText="1"/>
    </xf>
    <xf numFmtId="0" fontId="23" fillId="0" borderId="51" xfId="17" applyFont="1" applyFill="1" applyBorder="1" applyAlignment="1">
      <alignment horizontal="center" vertical="top" wrapText="1"/>
    </xf>
    <xf numFmtId="0" fontId="19" fillId="15" borderId="48" xfId="17" applyFont="1" applyFill="1" applyBorder="1" applyAlignment="1">
      <alignment horizontal="left" vertical="top" wrapText="1"/>
    </xf>
    <xf numFmtId="0" fontId="19" fillId="15" borderId="2" xfId="17" applyFont="1" applyFill="1" applyBorder="1" applyAlignment="1">
      <alignment horizontal="left" vertical="top" wrapText="1"/>
    </xf>
    <xf numFmtId="0" fontId="20" fillId="0" borderId="22" xfId="10" applyFont="1" applyBorder="1" applyAlignment="1"/>
    <xf numFmtId="0" fontId="23" fillId="0" borderId="1" xfId="17" applyFont="1" applyFill="1" applyBorder="1" applyAlignment="1">
      <alignment horizontal="left" vertical="top" wrapText="1"/>
    </xf>
    <xf numFmtId="0" fontId="23" fillId="0" borderId="0" xfId="17" applyFont="1" applyFill="1" applyBorder="1" applyAlignment="1">
      <alignment horizontal="left" vertical="top" wrapText="1"/>
    </xf>
    <xf numFmtId="0" fontId="23" fillId="0" borderId="2" xfId="17" applyFont="1" applyFill="1" applyBorder="1" applyAlignment="1">
      <alignment horizontal="left" vertical="top" wrapText="1"/>
    </xf>
    <xf numFmtId="0" fontId="19" fillId="15" borderId="1" xfId="10" applyFont="1" applyFill="1" applyBorder="1" applyAlignment="1">
      <alignment horizontal="left" vertical="top" wrapText="1"/>
    </xf>
    <xf numFmtId="0" fontId="20" fillId="15" borderId="0" xfId="10" applyFont="1" applyFill="1" applyBorder="1" applyAlignment="1">
      <alignment horizontal="left" vertical="top" wrapText="1"/>
    </xf>
    <xf numFmtId="0" fontId="20" fillId="15" borderId="2" xfId="10" applyFont="1" applyFill="1" applyBorder="1" applyAlignment="1">
      <alignment horizontal="left" vertical="top" wrapText="1"/>
    </xf>
    <xf numFmtId="0" fontId="20" fillId="15" borderId="1" xfId="10" applyFont="1" applyFill="1" applyBorder="1" applyAlignment="1">
      <alignment horizontal="left" vertical="top" wrapText="1"/>
    </xf>
    <xf numFmtId="0" fontId="20" fillId="15" borderId="1" xfId="0" applyFont="1" applyFill="1" applyBorder="1" applyAlignment="1">
      <alignment wrapText="1"/>
    </xf>
    <xf numFmtId="0" fontId="20" fillId="15" borderId="0" xfId="0" applyFont="1" applyFill="1" applyBorder="1" applyAlignment="1">
      <alignment wrapText="1"/>
    </xf>
    <xf numFmtId="0" fontId="20" fillId="15" borderId="2" xfId="0" applyFont="1" applyFill="1" applyBorder="1" applyAlignment="1">
      <alignment wrapText="1"/>
    </xf>
    <xf numFmtId="0" fontId="19" fillId="10" borderId="0" xfId="17" applyFont="1" applyFill="1" applyBorder="1" applyAlignment="1">
      <alignment horizontal="left" wrapText="1"/>
    </xf>
    <xf numFmtId="0" fontId="19" fillId="10" borderId="2" xfId="17" applyFont="1" applyFill="1" applyBorder="1" applyAlignment="1">
      <alignment horizontal="left" wrapText="1"/>
    </xf>
    <xf numFmtId="0" fontId="19" fillId="0" borderId="1" xfId="10" applyFont="1" applyFill="1" applyBorder="1" applyAlignment="1">
      <alignment horizontal="left" vertical="top" wrapText="1"/>
    </xf>
    <xf numFmtId="0" fontId="20" fillId="0" borderId="0" xfId="10" applyFont="1" applyBorder="1" applyAlignment="1">
      <alignment horizontal="left" vertical="top" wrapText="1"/>
    </xf>
    <xf numFmtId="0" fontId="20" fillId="0" borderId="2" xfId="10" applyFont="1" applyBorder="1" applyAlignment="1">
      <alignment horizontal="left" vertical="top" wrapText="1"/>
    </xf>
    <xf numFmtId="0" fontId="20" fillId="0" borderId="1" xfId="10" applyFont="1" applyBorder="1" applyAlignment="1">
      <alignment horizontal="left" vertical="top" wrapText="1"/>
    </xf>
    <xf numFmtId="0" fontId="20" fillId="0" borderId="1" xfId="0" applyFont="1" applyBorder="1" applyAlignment="1">
      <alignment wrapText="1"/>
    </xf>
    <xf numFmtId="0" fontId="20" fillId="0" borderId="0" xfId="0" applyFont="1" applyBorder="1" applyAlignment="1">
      <alignment wrapText="1"/>
    </xf>
    <xf numFmtId="0" fontId="20" fillId="0" borderId="2" xfId="0" applyFont="1" applyBorder="1" applyAlignment="1">
      <alignment wrapText="1"/>
    </xf>
    <xf numFmtId="0" fontId="23" fillId="2" borderId="52" xfId="17" applyFont="1" applyFill="1" applyBorder="1" applyAlignment="1">
      <alignment horizontal="center" vertical="center" textRotation="90" wrapText="1"/>
    </xf>
    <xf numFmtId="167" fontId="19" fillId="0" borderId="22" xfId="17" applyNumberFormat="1" applyFont="1" applyFill="1" applyBorder="1" applyAlignment="1">
      <alignment horizontal="left"/>
    </xf>
    <xf numFmtId="0" fontId="19" fillId="0" borderId="1" xfId="17" applyFont="1" applyFill="1" applyBorder="1" applyAlignment="1">
      <alignment horizontal="left"/>
    </xf>
    <xf numFmtId="0" fontId="19" fillId="0" borderId="2" xfId="17" applyFont="1" applyFill="1" applyBorder="1" applyAlignment="1">
      <alignment horizontal="left"/>
    </xf>
    <xf numFmtId="167" fontId="46" fillId="20" borderId="9" xfId="17" applyNumberFormat="1" applyFont="1" applyFill="1" applyBorder="1" applyAlignment="1">
      <alignment horizontal="left"/>
    </xf>
    <xf numFmtId="167" fontId="46" fillId="20" borderId="10" xfId="17" applyNumberFormat="1" applyFont="1" applyFill="1" applyBorder="1" applyAlignment="1">
      <alignment horizontal="left"/>
    </xf>
    <xf numFmtId="0" fontId="46" fillId="20" borderId="1" xfId="17" applyFont="1" applyFill="1" applyBorder="1" applyAlignment="1">
      <alignment horizontal="left" vertical="top" wrapText="1"/>
    </xf>
    <xf numFmtId="0" fontId="46" fillId="20" borderId="2" xfId="17" applyFont="1" applyFill="1" applyBorder="1" applyAlignment="1">
      <alignment horizontal="left" vertical="top" wrapText="1"/>
    </xf>
    <xf numFmtId="0" fontId="19" fillId="0" borderId="1" xfId="10" applyFont="1" applyFill="1" applyBorder="1" applyAlignment="1">
      <alignment vertical="top" wrapText="1"/>
    </xf>
    <xf numFmtId="0" fontId="19" fillId="0" borderId="0" xfId="10" applyFont="1" applyFill="1" applyBorder="1" applyAlignment="1">
      <alignment vertical="top" wrapText="1"/>
    </xf>
    <xf numFmtId="0" fontId="19" fillId="0" borderId="2" xfId="10" applyFont="1" applyFill="1" applyBorder="1" applyAlignment="1">
      <alignment vertical="top" wrapText="1"/>
    </xf>
    <xf numFmtId="0" fontId="23" fillId="0" borderId="10" xfId="17" applyFont="1" applyFill="1" applyBorder="1" applyAlignment="1">
      <alignment horizontal="center" wrapText="1"/>
    </xf>
    <xf numFmtId="0" fontId="23" fillId="0" borderId="52" xfId="17" applyFont="1" applyFill="1" applyBorder="1" applyAlignment="1">
      <alignment horizontal="center" wrapText="1"/>
    </xf>
    <xf numFmtId="0" fontId="23" fillId="0" borderId="53" xfId="17" applyFont="1" applyFill="1" applyBorder="1" applyAlignment="1">
      <alignment horizontal="center" wrapText="1"/>
    </xf>
    <xf numFmtId="0" fontId="20" fillId="0" borderId="3" xfId="10" applyFont="1" applyBorder="1" applyAlignment="1">
      <alignment wrapText="1"/>
    </xf>
    <xf numFmtId="0" fontId="19" fillId="15" borderId="1" xfId="17" applyFont="1" applyFill="1" applyBorder="1" applyAlignment="1">
      <alignment horizontal="left" vertical="top" wrapText="1"/>
    </xf>
    <xf numFmtId="0" fontId="19" fillId="15" borderId="0" xfId="17" applyFont="1" applyFill="1" applyBorder="1" applyAlignment="1">
      <alignment horizontal="left" vertical="top" wrapText="1"/>
    </xf>
    <xf numFmtId="0" fontId="23" fillId="0" borderId="54" xfId="17" applyFont="1" applyFill="1" applyBorder="1" applyAlignment="1">
      <alignment horizontal="center" wrapText="1"/>
    </xf>
    <xf numFmtId="0" fontId="0" fillId="0" borderId="3" xfId="0" applyBorder="1" applyAlignment="1">
      <alignment horizontal="center" vertical="top" wrapText="1"/>
    </xf>
    <xf numFmtId="0" fontId="0" fillId="0" borderId="51" xfId="0" applyBorder="1" applyAlignment="1">
      <alignment horizontal="center" vertical="top" wrapText="1"/>
    </xf>
    <xf numFmtId="0" fontId="19" fillId="10" borderId="8" xfId="0" applyFont="1" applyFill="1" applyBorder="1" applyAlignment="1">
      <alignment horizontal="left" vertical="top" wrapText="1"/>
    </xf>
    <xf numFmtId="0" fontId="19" fillId="0" borderId="38" xfId="17" applyFont="1" applyFill="1" applyBorder="1" applyAlignment="1">
      <alignment horizontal="left" vertical="top" wrapText="1"/>
    </xf>
    <xf numFmtId="0" fontId="19" fillId="0" borderId="8" xfId="0" applyFont="1" applyBorder="1" applyAlignment="1">
      <alignment horizontal="left" vertical="top" wrapText="1"/>
    </xf>
    <xf numFmtId="0" fontId="19" fillId="0" borderId="22" xfId="0" applyFont="1" applyBorder="1" applyAlignment="1">
      <alignment horizontal="left" vertical="top" wrapText="1"/>
    </xf>
    <xf numFmtId="0" fontId="19" fillId="0" borderId="0" xfId="0" applyFont="1" applyBorder="1" applyAlignment="1">
      <alignment horizontal="left" vertical="top" wrapText="1"/>
    </xf>
    <xf numFmtId="0" fontId="19" fillId="10" borderId="22" xfId="0" applyFont="1" applyFill="1" applyBorder="1" applyAlignment="1">
      <alignment horizontal="left" vertical="top" wrapText="1"/>
    </xf>
    <xf numFmtId="0" fontId="19" fillId="10" borderId="0" xfId="0" applyFont="1" applyFill="1" applyBorder="1" applyAlignment="1">
      <alignment horizontal="left" vertical="top" wrapText="1"/>
    </xf>
    <xf numFmtId="0" fontId="19" fillId="0" borderId="22" xfId="0" applyFont="1" applyFill="1" applyBorder="1" applyAlignment="1">
      <alignment horizontal="left" vertical="top" wrapText="1"/>
    </xf>
    <xf numFmtId="0" fontId="19" fillId="7" borderId="22" xfId="0" applyFont="1" applyFill="1" applyBorder="1" applyAlignment="1">
      <alignment horizontal="left" vertical="top" wrapText="1"/>
    </xf>
    <xf numFmtId="0" fontId="19" fillId="7" borderId="0" xfId="0" applyFont="1" applyFill="1" applyBorder="1" applyAlignment="1">
      <alignment horizontal="left" vertical="top" wrapText="1"/>
    </xf>
    <xf numFmtId="0" fontId="19" fillId="10" borderId="9" xfId="0" applyFont="1" applyFill="1" applyBorder="1" applyAlignment="1">
      <alignment horizontal="left" vertical="top" wrapText="1"/>
    </xf>
    <xf numFmtId="0" fontId="8" fillId="0" borderId="37" xfId="0" applyFont="1" applyBorder="1" applyAlignment="1">
      <alignment horizontal="center"/>
    </xf>
    <xf numFmtId="0" fontId="8" fillId="0" borderId="5" xfId="0" applyFont="1" applyBorder="1" applyAlignment="1">
      <alignment horizontal="center"/>
    </xf>
    <xf numFmtId="0" fontId="19" fillId="0" borderId="9" xfId="0" applyFont="1" applyBorder="1" applyAlignment="1">
      <alignment horizontal="center" vertical="top" wrapText="1"/>
    </xf>
    <xf numFmtId="0" fontId="19" fillId="0" borderId="10" xfId="0" applyFont="1" applyBorder="1" applyAlignment="1">
      <alignment horizontal="center" vertical="top"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19" fillId="0" borderId="37" xfId="0" applyFont="1" applyFill="1" applyBorder="1" applyAlignment="1">
      <alignment horizontal="center" vertical="top" wrapText="1"/>
    </xf>
    <xf numFmtId="0" fontId="19" fillId="0" borderId="5" xfId="0" applyFont="1" applyFill="1" applyBorder="1" applyAlignment="1">
      <alignment horizontal="center" vertical="top"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39" xfId="0" applyFont="1" applyBorder="1" applyAlignment="1">
      <alignment horizontal="center"/>
    </xf>
    <xf numFmtId="0" fontId="8" fillId="0" borderId="11" xfId="0" applyFont="1" applyBorder="1" applyAlignment="1">
      <alignment horizontal="center"/>
    </xf>
    <xf numFmtId="0" fontId="19" fillId="0" borderId="39" xfId="0" applyFont="1" applyFill="1" applyBorder="1" applyAlignment="1">
      <alignment horizontal="center" vertical="top" wrapText="1"/>
    </xf>
    <xf numFmtId="0" fontId="19" fillId="0" borderId="11" xfId="0" applyFont="1" applyFill="1" applyBorder="1" applyAlignment="1">
      <alignment horizontal="center" vertical="top" wrapText="1"/>
    </xf>
    <xf numFmtId="167" fontId="23" fillId="2" borderId="37" xfId="17" applyNumberFormat="1" applyFont="1" applyFill="1" applyBorder="1" applyAlignment="1">
      <alignment horizontal="left" vertical="top"/>
    </xf>
    <xf numFmtId="167" fontId="23" fillId="2" borderId="36" xfId="17" applyNumberFormat="1" applyFont="1" applyFill="1" applyBorder="1" applyAlignment="1">
      <alignment horizontal="left" vertical="top"/>
    </xf>
    <xf numFmtId="0" fontId="23" fillId="0" borderId="23" xfId="0" applyFont="1" applyBorder="1" applyAlignment="1">
      <alignment horizontal="center" vertical="top" wrapText="1"/>
    </xf>
    <xf numFmtId="0" fontId="23" fillId="0" borderId="24" xfId="0" applyFont="1" applyBorder="1" applyAlignment="1">
      <alignment horizontal="center" vertical="top" wrapText="1"/>
    </xf>
    <xf numFmtId="0" fontId="23" fillId="0" borderId="12" xfId="0" applyFont="1" applyBorder="1" applyAlignment="1">
      <alignment horizontal="center" vertical="top" wrapText="1"/>
    </xf>
    <xf numFmtId="0" fontId="19" fillId="10" borderId="9" xfId="0" applyFont="1" applyFill="1" applyBorder="1" applyAlignment="1">
      <alignment horizontal="center" vertical="top" wrapText="1"/>
    </xf>
    <xf numFmtId="0" fontId="19" fillId="10" borderId="10" xfId="0" applyFont="1" applyFill="1" applyBorder="1" applyAlignment="1">
      <alignment horizontal="center" vertical="top" wrapText="1"/>
    </xf>
    <xf numFmtId="0" fontId="19" fillId="10" borderId="1" xfId="0" applyFont="1" applyFill="1" applyBorder="1" applyAlignment="1">
      <alignment horizontal="center" vertical="top" wrapText="1"/>
    </xf>
    <xf numFmtId="0" fontId="19" fillId="10" borderId="2" xfId="0" applyFont="1" applyFill="1" applyBorder="1" applyAlignment="1">
      <alignment horizontal="center" vertical="top" wrapText="1"/>
    </xf>
    <xf numFmtId="0" fontId="19" fillId="10" borderId="23" xfId="0" applyFont="1" applyFill="1" applyBorder="1" applyAlignment="1">
      <alignment horizontal="center" vertical="top" wrapText="1"/>
    </xf>
    <xf numFmtId="0" fontId="19" fillId="10" borderId="12" xfId="0" applyFont="1" applyFill="1" applyBorder="1" applyAlignment="1">
      <alignment horizontal="center" vertical="top" wrapText="1"/>
    </xf>
    <xf numFmtId="0" fontId="23" fillId="0" borderId="18" xfId="0" applyFont="1" applyFill="1" applyBorder="1" applyAlignment="1">
      <alignment horizontal="center" vertical="top" wrapText="1"/>
    </xf>
    <xf numFmtId="0" fontId="23" fillId="0" borderId="44" xfId="0" applyFont="1" applyFill="1" applyBorder="1" applyAlignment="1">
      <alignment horizontal="center" vertical="top" wrapText="1"/>
    </xf>
    <xf numFmtId="0" fontId="23" fillId="0" borderId="45" xfId="0" applyFont="1" applyFill="1" applyBorder="1" applyAlignment="1">
      <alignment horizontal="center" vertical="top" wrapText="1"/>
    </xf>
    <xf numFmtId="0" fontId="23" fillId="0" borderId="96" xfId="0" applyFont="1" applyFill="1" applyBorder="1" applyAlignment="1">
      <alignment horizontal="center"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19" fillId="10" borderId="10" xfId="0" applyFont="1" applyFill="1" applyBorder="1" applyAlignment="1">
      <alignment horizontal="left" vertical="top" wrapText="1"/>
    </xf>
    <xf numFmtId="0" fontId="19" fillId="10" borderId="2" xfId="0" applyFont="1" applyFill="1" applyBorder="1" applyAlignment="1">
      <alignment horizontal="left" vertical="top" wrapText="1"/>
    </xf>
    <xf numFmtId="0" fontId="19" fillId="0" borderId="3" xfId="0" applyFont="1" applyBorder="1" applyAlignment="1">
      <alignment horizontal="left" vertical="center" wrapText="1"/>
    </xf>
    <xf numFmtId="0" fontId="19" fillId="0" borderId="8" xfId="0" applyFont="1" applyBorder="1" applyAlignment="1">
      <alignment horizontal="center" vertical="top" wrapText="1"/>
    </xf>
    <xf numFmtId="0" fontId="19" fillId="0" borderId="3" xfId="0" applyFont="1" applyBorder="1" applyAlignment="1">
      <alignment horizontal="center" vertical="top" wrapText="1"/>
    </xf>
    <xf numFmtId="0" fontId="19" fillId="0" borderId="8" xfId="0" applyFont="1" applyFill="1" applyBorder="1" applyAlignment="1">
      <alignment horizontal="left" vertical="top" wrapText="1"/>
    </xf>
    <xf numFmtId="0" fontId="34" fillId="0" borderId="8" xfId="0" applyFont="1" applyBorder="1" applyAlignment="1">
      <alignment horizontal="left" vertical="top" wrapText="1"/>
    </xf>
    <xf numFmtId="0" fontId="34" fillId="0" borderId="3" xfId="0" applyFont="1" applyBorder="1" applyAlignment="1">
      <alignment horizontal="left" vertical="top" wrapText="1"/>
    </xf>
    <xf numFmtId="0" fontId="19" fillId="0" borderId="2" xfId="0" applyFont="1" applyBorder="1" applyAlignment="1">
      <alignment horizontal="left" vertical="top" wrapText="1"/>
    </xf>
    <xf numFmtId="0" fontId="19" fillId="0" borderId="24" xfId="0" applyFont="1" applyBorder="1" applyAlignment="1">
      <alignment horizontal="left" vertical="top" wrapText="1"/>
    </xf>
    <xf numFmtId="0" fontId="19" fillId="0" borderId="12" xfId="0" applyFont="1" applyBorder="1" applyAlignment="1">
      <alignment horizontal="left" vertical="top" wrapText="1"/>
    </xf>
    <xf numFmtId="0" fontId="34" fillId="0" borderId="8" xfId="0" applyFont="1" applyBorder="1" applyAlignment="1">
      <alignment vertical="top" wrapText="1"/>
    </xf>
    <xf numFmtId="0" fontId="34" fillId="0" borderId="3" xfId="0" applyFont="1" applyBorder="1" applyAlignment="1">
      <alignment vertical="top" wrapText="1"/>
    </xf>
    <xf numFmtId="0" fontId="8" fillId="0" borderId="23" xfId="0" applyFont="1" applyBorder="1" applyAlignment="1">
      <alignment horizontal="center"/>
    </xf>
    <xf numFmtId="0" fontId="8" fillId="0" borderId="12"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9" fillId="0" borderId="3" xfId="0" applyFont="1" applyFill="1" applyBorder="1" applyAlignment="1">
      <alignment horizontal="left" vertical="center" wrapText="1"/>
    </xf>
    <xf numFmtId="0" fontId="19" fillId="0" borderId="6" xfId="0" applyFont="1" applyFill="1" applyBorder="1" applyAlignment="1">
      <alignment horizontal="left" vertical="center" wrapText="1"/>
    </xf>
    <xf numFmtId="0" fontId="19" fillId="0" borderId="20" xfId="0" applyFont="1" applyFill="1" applyBorder="1" applyAlignment="1">
      <alignment horizontal="left" vertical="center" wrapText="1"/>
    </xf>
    <xf numFmtId="0" fontId="19" fillId="0" borderId="21" xfId="0" applyFont="1" applyFill="1" applyBorder="1" applyAlignment="1">
      <alignment horizontal="left" vertical="center" wrapText="1"/>
    </xf>
    <xf numFmtId="0" fontId="19" fillId="10" borderId="20" xfId="17" applyFont="1" applyFill="1" applyBorder="1" applyAlignment="1">
      <alignment horizontal="left" vertical="top" wrapText="1"/>
    </xf>
    <xf numFmtId="0" fontId="19" fillId="0" borderId="16" xfId="10" applyFont="1" applyFill="1" applyBorder="1" applyAlignment="1">
      <alignment horizontal="center" vertical="top" textRotation="255"/>
    </xf>
    <xf numFmtId="0" fontId="19" fillId="0" borderId="43" xfId="10" applyFont="1" applyFill="1" applyBorder="1" applyAlignment="1">
      <alignment horizontal="center" vertical="top" textRotation="255"/>
    </xf>
    <xf numFmtId="0" fontId="19" fillId="0" borderId="14" xfId="10" applyFont="1" applyFill="1" applyBorder="1" applyAlignment="1">
      <alignment horizontal="center" vertical="top" textRotation="255"/>
    </xf>
    <xf numFmtId="0" fontId="9" fillId="0" borderId="37" xfId="10" applyFont="1" applyFill="1" applyBorder="1" applyAlignment="1">
      <alignment horizontal="center"/>
    </xf>
    <xf numFmtId="0" fontId="9" fillId="0" borderId="36" xfId="10" applyFont="1" applyFill="1" applyBorder="1" applyAlignment="1">
      <alignment horizontal="center"/>
    </xf>
    <xf numFmtId="0" fontId="9" fillId="0" borderId="5" xfId="10" applyFont="1" applyFill="1" applyBorder="1" applyAlignment="1">
      <alignment horizontal="center"/>
    </xf>
    <xf numFmtId="0" fontId="19" fillId="0" borderId="8" xfId="10" applyFont="1" applyFill="1" applyBorder="1" applyAlignment="1">
      <alignment horizontal="left" vertical="top" wrapText="1"/>
    </xf>
    <xf numFmtId="0" fontId="19" fillId="0" borderId="3" xfId="10" applyFont="1" applyFill="1" applyBorder="1" applyAlignment="1">
      <alignment horizontal="left" vertical="top" wrapText="1"/>
    </xf>
    <xf numFmtId="0" fontId="11" fillId="0" borderId="2" xfId="10" applyFont="1" applyFill="1" applyBorder="1" applyAlignment="1">
      <alignment horizontal="left" vertical="top" wrapText="1"/>
    </xf>
    <xf numFmtId="0" fontId="11" fillId="0" borderId="1" xfId="10" applyFont="1" applyFill="1" applyBorder="1" applyAlignment="1">
      <alignment horizontal="left" vertical="top" wrapText="1"/>
    </xf>
    <xf numFmtId="167" fontId="19" fillId="2" borderId="37" xfId="17" applyNumberFormat="1" applyFont="1" applyFill="1" applyBorder="1" applyAlignment="1">
      <alignment horizontal="left" wrapText="1"/>
    </xf>
    <xf numFmtId="167" fontId="19" fillId="2" borderId="5" xfId="17" applyNumberFormat="1" applyFont="1" applyFill="1" applyBorder="1" applyAlignment="1">
      <alignment horizontal="left" wrapText="1"/>
    </xf>
    <xf numFmtId="0" fontId="19" fillId="12" borderId="22" xfId="10" applyFont="1" applyFill="1" applyBorder="1" applyAlignment="1">
      <alignment horizontal="left" vertical="top" wrapText="1"/>
    </xf>
    <xf numFmtId="0" fontId="19" fillId="12" borderId="0" xfId="10" applyFont="1" applyFill="1" applyBorder="1" applyAlignment="1">
      <alignment horizontal="left" vertical="top" wrapText="1"/>
    </xf>
    <xf numFmtId="0" fontId="19" fillId="0" borderId="9" xfId="10" applyFont="1" applyFill="1" applyBorder="1" applyAlignment="1">
      <alignment horizontal="left" vertical="top" wrapText="1"/>
    </xf>
    <xf numFmtId="0" fontId="19" fillId="0" borderId="10" xfId="10" applyFont="1" applyFill="1" applyBorder="1" applyAlignment="1">
      <alignment horizontal="left" vertical="top" wrapText="1"/>
    </xf>
    <xf numFmtId="0" fontId="19" fillId="0" borderId="2" xfId="10" applyFont="1" applyFill="1" applyBorder="1" applyAlignment="1">
      <alignment horizontal="left" vertical="top" wrapText="1"/>
    </xf>
    <xf numFmtId="0" fontId="19" fillId="12" borderId="8" xfId="10" applyFont="1" applyFill="1" applyBorder="1" applyAlignment="1">
      <alignment horizontal="left" vertical="top" wrapText="1"/>
    </xf>
    <xf numFmtId="0" fontId="19" fillId="12" borderId="3" xfId="10" applyFont="1" applyFill="1" applyBorder="1" applyAlignment="1">
      <alignment horizontal="left" vertical="top" wrapText="1"/>
    </xf>
    <xf numFmtId="0" fontId="28" fillId="0" borderId="0" xfId="11" applyFont="1" applyBorder="1" applyAlignment="1">
      <alignment horizontal="left" vertical="center" wrapText="1"/>
    </xf>
    <xf numFmtId="0" fontId="49" fillId="0" borderId="0" xfId="11" applyFont="1" applyBorder="1" applyAlignment="1">
      <alignment horizontal="left" vertical="center" wrapText="1"/>
    </xf>
    <xf numFmtId="0" fontId="49" fillId="0" borderId="22" xfId="11" applyFont="1" applyBorder="1" applyAlignment="1">
      <alignment horizontal="left" vertical="top" wrapText="1"/>
    </xf>
    <xf numFmtId="0" fontId="49" fillId="0" borderId="0" xfId="11" applyFont="1" applyBorder="1" applyAlignment="1">
      <alignment horizontal="left" vertical="top" wrapText="1"/>
    </xf>
    <xf numFmtId="0" fontId="49" fillId="0" borderId="10" xfId="11" applyFont="1" applyBorder="1" applyAlignment="1">
      <alignment horizontal="left" vertical="top" wrapText="1"/>
    </xf>
    <xf numFmtId="0" fontId="49" fillId="0" borderId="2" xfId="11" applyFont="1" applyBorder="1" applyAlignment="1">
      <alignment horizontal="left" vertical="top" wrapText="1"/>
    </xf>
    <xf numFmtId="0" fontId="49" fillId="10" borderId="22" xfId="11" applyFont="1" applyFill="1" applyBorder="1" applyAlignment="1">
      <alignment horizontal="left" vertical="top" wrapText="1"/>
    </xf>
    <xf numFmtId="0" fontId="49" fillId="10" borderId="0" xfId="11" applyFont="1" applyFill="1" applyBorder="1" applyAlignment="1">
      <alignment horizontal="left" vertical="top" wrapText="1"/>
    </xf>
    <xf numFmtId="0" fontId="60" fillId="0" borderId="8" xfId="11" applyFont="1" applyBorder="1" applyAlignment="1">
      <alignment horizontal="left" vertical="top" wrapText="1"/>
    </xf>
    <xf numFmtId="0" fontId="60" fillId="0" borderId="3" xfId="11" applyFont="1" applyBorder="1" applyAlignment="1">
      <alignment horizontal="left" vertical="top" wrapText="1"/>
    </xf>
    <xf numFmtId="0" fontId="60" fillId="0" borderId="6" xfId="11" applyFont="1" applyBorder="1" applyAlignment="1">
      <alignment horizontal="left" vertical="top" wrapText="1"/>
    </xf>
    <xf numFmtId="0" fontId="19" fillId="17" borderId="67" xfId="11" applyFont="1" applyFill="1" applyBorder="1" applyAlignment="1">
      <alignment horizontal="left" vertical="top" wrapText="1"/>
    </xf>
    <xf numFmtId="0" fontId="19" fillId="17" borderId="36" xfId="11" applyFont="1" applyFill="1" applyBorder="1" applyAlignment="1">
      <alignment horizontal="left" vertical="top" wrapText="1"/>
    </xf>
    <xf numFmtId="0" fontId="19" fillId="17" borderId="5" xfId="11" applyFont="1" applyFill="1" applyBorder="1" applyAlignment="1">
      <alignment horizontal="left" vertical="top" wrapText="1"/>
    </xf>
    <xf numFmtId="0" fontId="23" fillId="17" borderId="67" xfId="11" applyFont="1" applyFill="1" applyBorder="1" applyAlignment="1">
      <alignment horizontal="left" vertical="top" wrapText="1"/>
    </xf>
    <xf numFmtId="0" fontId="23" fillId="17" borderId="36" xfId="11" applyFont="1" applyFill="1" applyBorder="1" applyAlignment="1">
      <alignment horizontal="left" vertical="top" wrapText="1"/>
    </xf>
    <xf numFmtId="0" fontId="23" fillId="17" borderId="5" xfId="11" applyFont="1" applyFill="1" applyBorder="1" applyAlignment="1">
      <alignment horizontal="left" vertical="top" wrapText="1"/>
    </xf>
    <xf numFmtId="49" fontId="49" fillId="0" borderId="16" xfId="11" applyNumberFormat="1" applyFont="1" applyBorder="1" applyAlignment="1">
      <alignment horizontal="left" vertical="top" wrapText="1"/>
    </xf>
    <xf numFmtId="49" fontId="49" fillId="0" borderId="43" xfId="11" applyNumberFormat="1" applyFont="1" applyBorder="1" applyAlignment="1">
      <alignment horizontal="left" vertical="top"/>
    </xf>
    <xf numFmtId="49" fontId="49" fillId="0" borderId="14" xfId="11" applyNumberFormat="1" applyFont="1" applyBorder="1" applyAlignment="1">
      <alignment horizontal="left" vertical="top"/>
    </xf>
    <xf numFmtId="0" fontId="49" fillId="0" borderId="48" xfId="11" applyFont="1" applyBorder="1" applyAlignment="1">
      <alignment horizontal="center" vertical="top"/>
    </xf>
    <xf numFmtId="0" fontId="49" fillId="0" borderId="97" xfId="11" applyFont="1" applyBorder="1" applyAlignment="1">
      <alignment horizontal="center" vertical="top"/>
    </xf>
    <xf numFmtId="0" fontId="49" fillId="0" borderId="3" xfId="11" applyFont="1" applyBorder="1" applyAlignment="1">
      <alignment horizontal="left" wrapText="1"/>
    </xf>
    <xf numFmtId="0" fontId="49" fillId="0" borderId="6" xfId="11" applyFont="1" applyBorder="1" applyAlignment="1">
      <alignment horizontal="left" wrapText="1"/>
    </xf>
    <xf numFmtId="0" fontId="49" fillId="0" borderId="1" xfId="11" applyFont="1" applyBorder="1" applyAlignment="1">
      <alignment horizontal="left" vertical="top" wrapText="1"/>
    </xf>
    <xf numFmtId="0" fontId="19" fillId="17" borderId="66" xfId="11" applyFont="1" applyFill="1" applyBorder="1" applyAlignment="1">
      <alignment horizontal="left" vertical="top" wrapText="1"/>
    </xf>
    <xf numFmtId="0" fontId="19" fillId="17" borderId="24" xfId="11" applyFont="1" applyFill="1" applyBorder="1" applyAlignment="1">
      <alignment horizontal="left" vertical="top" wrapText="1"/>
    </xf>
    <xf numFmtId="0" fontId="19" fillId="17" borderId="12" xfId="11" applyFont="1" applyFill="1" applyBorder="1" applyAlignment="1">
      <alignment horizontal="left" vertical="top" wrapText="1"/>
    </xf>
    <xf numFmtId="0" fontId="19" fillId="0" borderId="35" xfId="0" applyFont="1" applyBorder="1" applyAlignment="1">
      <alignment horizontal="left" vertical="top" wrapText="1"/>
    </xf>
    <xf numFmtId="0" fontId="19" fillId="0" borderId="10" xfId="0" applyFont="1" applyBorder="1" applyAlignment="1">
      <alignment horizontal="left" vertical="top" wrapText="1"/>
    </xf>
    <xf numFmtId="0" fontId="19" fillId="0" borderId="66" xfId="0" applyFont="1" applyBorder="1" applyAlignment="1">
      <alignment horizontal="left" vertical="top" wrapText="1"/>
    </xf>
    <xf numFmtId="0" fontId="19" fillId="0" borderId="6" xfId="0" applyFont="1" applyBorder="1" applyAlignment="1">
      <alignment horizontal="left" vertical="top" wrapText="1"/>
    </xf>
    <xf numFmtId="0" fontId="23" fillId="0" borderId="16" xfId="0" applyFont="1" applyBorder="1" applyAlignment="1">
      <alignment horizontal="center" textRotation="90" wrapText="1"/>
    </xf>
    <xf numFmtId="0" fontId="23" fillId="0" borderId="43" xfId="0" applyFont="1" applyBorder="1" applyAlignment="1">
      <alignment horizontal="center" textRotation="90" wrapText="1"/>
    </xf>
    <xf numFmtId="0" fontId="23" fillId="0" borderId="68" xfId="0" applyFont="1" applyBorder="1" applyAlignment="1">
      <alignment horizontal="center" textRotation="90" wrapText="1"/>
    </xf>
    <xf numFmtId="0" fontId="23" fillId="0" borderId="48" xfId="0" applyFont="1" applyBorder="1" applyAlignment="1">
      <alignment horizontal="left" vertical="top" wrapText="1"/>
    </xf>
    <xf numFmtId="0" fontId="23" fillId="0" borderId="2" xfId="0" applyFont="1" applyBorder="1" applyAlignment="1">
      <alignment horizontal="left" vertical="top" wrapText="1"/>
    </xf>
    <xf numFmtId="0" fontId="23" fillId="0" borderId="97" xfId="0" applyFont="1" applyBorder="1" applyAlignment="1">
      <alignment horizontal="left" vertical="top" wrapText="1"/>
    </xf>
    <xf numFmtId="0" fontId="23" fillId="0" borderId="53" xfId="0" applyFont="1" applyBorder="1" applyAlignment="1">
      <alignment horizontal="left" vertical="top" wrapText="1"/>
    </xf>
    <xf numFmtId="0" fontId="23" fillId="0" borderId="3" xfId="0" applyFont="1" applyBorder="1" applyAlignment="1">
      <alignment horizontal="center" vertical="center" wrapText="1"/>
    </xf>
    <xf numFmtId="0" fontId="19" fillId="0" borderId="51" xfId="0" applyFont="1" applyBorder="1" applyAlignment="1">
      <alignment horizontal="center" vertical="center" wrapText="1"/>
    </xf>
    <xf numFmtId="0" fontId="23" fillId="0" borderId="2" xfId="0" applyFont="1" applyBorder="1" applyAlignment="1">
      <alignment horizontal="center" vertical="center" wrapText="1"/>
    </xf>
    <xf numFmtId="0" fontId="19" fillId="0" borderId="53" xfId="0" applyFont="1" applyBorder="1" applyAlignment="1">
      <alignment horizontal="center" vertical="center" wrapText="1"/>
    </xf>
    <xf numFmtId="0" fontId="46" fillId="21" borderId="8" xfId="0" applyFont="1" applyFill="1" applyBorder="1" applyAlignment="1">
      <alignment horizontal="left" vertical="top" wrapText="1"/>
    </xf>
    <xf numFmtId="0" fontId="23" fillId="0" borderId="16" xfId="10" applyFont="1" applyFill="1" applyBorder="1" applyAlignment="1">
      <alignment horizontal="center" vertical="center" wrapText="1"/>
    </xf>
    <xf numFmtId="0" fontId="23" fillId="0" borderId="43" xfId="10" applyFont="1" applyFill="1" applyBorder="1" applyAlignment="1">
      <alignment horizontal="center" vertical="center" wrapText="1"/>
    </xf>
    <xf numFmtId="0" fontId="0" fillId="0" borderId="43" xfId="0" applyBorder="1" applyAlignment="1">
      <alignment horizontal="center" vertical="center" wrapText="1"/>
    </xf>
    <xf numFmtId="0" fontId="0" fillId="0" borderId="68" xfId="0" applyBorder="1" applyAlignment="1">
      <alignment horizontal="center" vertical="center" wrapText="1"/>
    </xf>
    <xf numFmtId="0" fontId="23" fillId="0" borderId="38" xfId="10" applyFont="1" applyFill="1" applyBorder="1" applyAlignment="1">
      <alignment horizontal="center" vertical="center" wrapText="1"/>
    </xf>
    <xf numFmtId="0" fontId="23" fillId="0" borderId="20" xfId="10" applyFont="1" applyFill="1" applyBorder="1" applyAlignment="1">
      <alignment horizontal="center" vertical="center" wrapText="1"/>
    </xf>
    <xf numFmtId="0" fontId="0" fillId="0" borderId="20" xfId="0" applyBorder="1" applyAlignment="1">
      <alignment horizontal="center" vertical="center" wrapText="1"/>
    </xf>
    <xf numFmtId="0" fontId="0" fillId="0" borderId="85" xfId="0" applyBorder="1" applyAlignment="1">
      <alignment horizontal="center" vertical="center" wrapText="1"/>
    </xf>
    <xf numFmtId="0" fontId="49" fillId="7" borderId="9" xfId="0" applyFont="1" applyFill="1" applyBorder="1" applyAlignment="1">
      <alignment horizontal="left" vertical="top" wrapText="1"/>
    </xf>
    <xf numFmtId="0" fontId="0" fillId="7" borderId="1" xfId="0" applyFill="1" applyBorder="1" applyAlignment="1">
      <alignment horizontal="left" vertical="top" wrapText="1"/>
    </xf>
    <xf numFmtId="0" fontId="0" fillId="7" borderId="23" xfId="0" applyFill="1" applyBorder="1" applyAlignment="1">
      <alignment horizontal="left" vertical="top" wrapText="1"/>
    </xf>
    <xf numFmtId="0" fontId="49" fillId="7" borderId="8" xfId="0" applyFont="1" applyFill="1" applyBorder="1" applyAlignment="1">
      <alignment horizontal="left" vertical="top" wrapText="1"/>
    </xf>
    <xf numFmtId="0" fontId="0" fillId="7" borderId="3" xfId="0" applyFill="1" applyBorder="1" applyAlignment="1">
      <alignment horizontal="left" vertical="top" wrapText="1"/>
    </xf>
    <xf numFmtId="0" fontId="0" fillId="7" borderId="6" xfId="0" applyFill="1" applyBorder="1" applyAlignment="1">
      <alignment horizontal="left" vertical="top" wrapText="1"/>
    </xf>
    <xf numFmtId="0" fontId="56" fillId="0" borderId="8" xfId="0" applyFont="1" applyBorder="1" applyAlignment="1">
      <alignment horizontal="center" vertical="center" wrapText="1"/>
    </xf>
    <xf numFmtId="0" fontId="56" fillId="0" borderId="3" xfId="0" applyFont="1" applyBorder="1" applyAlignment="1">
      <alignment horizontal="center" vertical="center" wrapText="1"/>
    </xf>
    <xf numFmtId="0" fontId="0" fillId="0" borderId="51" xfId="0" applyBorder="1" applyAlignment="1">
      <alignment horizontal="center" vertical="center" wrapText="1"/>
    </xf>
    <xf numFmtId="0" fontId="23" fillId="0" borderId="68" xfId="10" applyFont="1" applyFill="1" applyBorder="1" applyAlignment="1">
      <alignment horizontal="center" vertical="center" wrapText="1"/>
    </xf>
    <xf numFmtId="0" fontId="23" fillId="0" borderId="10" xfId="10" applyFont="1" applyFill="1" applyBorder="1" applyAlignment="1">
      <alignment horizontal="center" vertical="center" wrapText="1"/>
    </xf>
    <xf numFmtId="0" fontId="23" fillId="0" borderId="53" xfId="10" applyFont="1" applyFill="1" applyBorder="1" applyAlignment="1">
      <alignment horizontal="center" vertical="center" wrapText="1"/>
    </xf>
    <xf numFmtId="0" fontId="49" fillId="0" borderId="8" xfId="0" applyFont="1" applyBorder="1" applyAlignment="1">
      <alignment horizontal="left" vertical="top" wrapText="1"/>
    </xf>
    <xf numFmtId="0" fontId="0" fillId="0" borderId="3" xfId="0" applyBorder="1" applyAlignment="1">
      <alignment horizontal="left" vertical="top" wrapText="1"/>
    </xf>
    <xf numFmtId="0" fontId="0" fillId="0" borderId="6" xfId="0" applyBorder="1" applyAlignment="1">
      <alignment horizontal="left" vertical="top" wrapText="1"/>
    </xf>
    <xf numFmtId="0" fontId="0" fillId="0" borderId="3" xfId="0" applyBorder="1" applyAlignment="1">
      <alignment horizontal="center" vertical="center" wrapText="1"/>
    </xf>
    <xf numFmtId="0" fontId="19" fillId="0" borderId="3" xfId="10" applyFont="1" applyFill="1" applyBorder="1" applyAlignment="1">
      <alignment horizontal="left" wrapText="1"/>
    </xf>
    <xf numFmtId="0" fontId="19" fillId="0" borderId="6" xfId="10" applyFont="1" applyFill="1" applyBorder="1" applyAlignment="1">
      <alignment horizontal="left" wrapText="1"/>
    </xf>
    <xf numFmtId="0" fontId="0" fillId="0" borderId="43" xfId="0" applyBorder="1" applyAlignment="1">
      <alignment horizontal="center" vertical="center"/>
    </xf>
    <xf numFmtId="0" fontId="0" fillId="0" borderId="68" xfId="0" applyBorder="1" applyAlignment="1">
      <alignment horizontal="center" vertical="center"/>
    </xf>
    <xf numFmtId="0" fontId="23" fillId="17" borderId="10" xfId="10" applyFont="1" applyFill="1" applyBorder="1" applyAlignment="1">
      <alignment horizontal="left" vertical="center" wrapText="1"/>
    </xf>
    <xf numFmtId="0" fontId="6" fillId="17" borderId="2" xfId="0" applyFont="1" applyFill="1" applyBorder="1" applyAlignment="1">
      <alignment horizontal="left" vertical="center"/>
    </xf>
    <xf numFmtId="0" fontId="6" fillId="17" borderId="53" xfId="0" applyFont="1" applyFill="1" applyBorder="1" applyAlignment="1">
      <alignment horizontal="left" vertical="center"/>
    </xf>
    <xf numFmtId="0" fontId="56" fillId="0" borderId="8" xfId="0" applyFont="1" applyBorder="1" applyAlignment="1">
      <alignment horizontal="center" vertical="center"/>
    </xf>
    <xf numFmtId="0" fontId="56" fillId="0" borderId="3" xfId="0" applyFont="1" applyBorder="1" applyAlignment="1">
      <alignment horizontal="center" vertical="center"/>
    </xf>
    <xf numFmtId="0" fontId="56" fillId="0" borderId="51" xfId="0" applyFont="1" applyBorder="1" applyAlignment="1">
      <alignment horizontal="center" vertical="center"/>
    </xf>
    <xf numFmtId="0" fontId="23" fillId="0" borderId="0" xfId="17" applyFont="1" applyBorder="1" applyAlignment="1">
      <alignment horizontal="left" vertical="top" wrapText="1"/>
    </xf>
    <xf numFmtId="0" fontId="46" fillId="21" borderId="0" xfId="17" applyFont="1" applyFill="1" applyBorder="1" applyAlignment="1">
      <alignment horizontal="left" vertical="top" wrapText="1"/>
    </xf>
    <xf numFmtId="0" fontId="19" fillId="0" borderId="0" xfId="17" applyFont="1" applyBorder="1" applyAlignment="1">
      <alignment horizontal="left" vertical="top" wrapText="1"/>
    </xf>
    <xf numFmtId="0" fontId="19" fillId="10" borderId="0" xfId="17" applyFont="1" applyFill="1" applyBorder="1" applyAlignment="1">
      <alignment horizontal="left" vertical="top" wrapText="1"/>
    </xf>
    <xf numFmtId="0" fontId="19" fillId="10" borderId="0" xfId="0" applyFont="1" applyFill="1" applyBorder="1" applyAlignment="1">
      <alignment horizontal="left" wrapText="1"/>
    </xf>
    <xf numFmtId="0" fontId="19" fillId="0" borderId="0" xfId="0" applyFont="1" applyBorder="1" applyAlignment="1">
      <alignment horizontal="left" wrapText="1"/>
    </xf>
    <xf numFmtId="0" fontId="73" fillId="0" borderId="0" xfId="0" applyFont="1" applyBorder="1" applyAlignment="1">
      <alignment horizontal="left" wrapText="1"/>
    </xf>
    <xf numFmtId="167" fontId="23" fillId="0" borderId="0" xfId="17" applyNumberFormat="1" applyFont="1" applyBorder="1" applyAlignment="1">
      <alignment horizontal="center" vertical="center" wrapText="1"/>
    </xf>
    <xf numFmtId="0" fontId="19" fillId="10" borderId="0" xfId="17" applyFont="1" applyFill="1" applyBorder="1" applyAlignment="1">
      <alignment horizontal="left" vertical="center"/>
    </xf>
    <xf numFmtId="0" fontId="19" fillId="0" borderId="0" xfId="17" applyFont="1" applyBorder="1" applyAlignment="1">
      <alignment horizontal="center" vertical="center" wrapText="1"/>
    </xf>
    <xf numFmtId="0" fontId="19" fillId="0" borderId="0" xfId="0" applyFont="1" applyBorder="1" applyAlignment="1">
      <alignment horizontal="left" vertical="center" wrapText="1"/>
    </xf>
    <xf numFmtId="0" fontId="23" fillId="7" borderId="8" xfId="17" applyFont="1" applyFill="1" applyBorder="1" applyAlignment="1">
      <alignment horizontal="center" vertical="center" textRotation="90" wrapText="1"/>
    </xf>
    <xf numFmtId="0" fontId="23" fillId="7" borderId="3" xfId="0" applyFont="1" applyFill="1" applyBorder="1" applyAlignment="1">
      <alignment horizontal="center" vertical="center" textRotation="90" wrapText="1"/>
    </xf>
    <xf numFmtId="0" fontId="23" fillId="7" borderId="51" xfId="0" applyFont="1" applyFill="1" applyBorder="1" applyAlignment="1">
      <alignment horizontal="center" vertical="center" textRotation="90" wrapText="1"/>
    </xf>
    <xf numFmtId="167" fontId="19" fillId="7" borderId="9" xfId="17" applyNumberFormat="1" applyFont="1" applyFill="1" applyBorder="1" applyAlignment="1">
      <alignment horizontal="left" vertical="top"/>
    </xf>
    <xf numFmtId="0" fontId="19" fillId="7" borderId="10" xfId="0" applyFont="1" applyFill="1" applyBorder="1" applyAlignment="1">
      <alignment horizontal="left" vertical="top"/>
    </xf>
    <xf numFmtId="0" fontId="23" fillId="7" borderId="3" xfId="17" applyFont="1" applyFill="1" applyBorder="1" applyAlignment="1">
      <alignment horizontal="center" vertical="center" textRotation="90" wrapText="1"/>
    </xf>
    <xf numFmtId="0" fontId="23" fillId="7" borderId="51" xfId="17" applyFont="1" applyFill="1" applyBorder="1" applyAlignment="1">
      <alignment horizontal="center" vertical="center" textRotation="90" wrapText="1"/>
    </xf>
    <xf numFmtId="0" fontId="49" fillId="10" borderId="1" xfId="0" applyFont="1" applyFill="1" applyBorder="1" applyAlignment="1">
      <alignment horizontal="left" vertical="top" wrapText="1"/>
    </xf>
    <xf numFmtId="0" fontId="49" fillId="10" borderId="2" xfId="0" applyFont="1" applyFill="1" applyBorder="1" applyAlignment="1">
      <alignment horizontal="left" vertical="top" wrapText="1"/>
    </xf>
    <xf numFmtId="0" fontId="0" fillId="10" borderId="1" xfId="0" applyFill="1" applyBorder="1" applyAlignment="1">
      <alignment horizontal="left" vertical="top" wrapText="1"/>
    </xf>
    <xf numFmtId="0" fontId="0" fillId="10" borderId="2" xfId="0" applyFill="1" applyBorder="1" applyAlignment="1">
      <alignment horizontal="left" vertical="top" wrapText="1"/>
    </xf>
    <xf numFmtId="0" fontId="19" fillId="7" borderId="1" xfId="0" applyFont="1" applyFill="1" applyBorder="1" applyAlignment="1">
      <alignment horizontal="left" vertical="top" wrapText="1"/>
    </xf>
    <xf numFmtId="0" fontId="19" fillId="7" borderId="2" xfId="0" applyFont="1" applyFill="1" applyBorder="1" applyAlignment="1">
      <alignment horizontal="left" vertical="top" wrapText="1"/>
    </xf>
    <xf numFmtId="0" fontId="13" fillId="0" borderId="3" xfId="0" applyFont="1" applyBorder="1" applyAlignment="1">
      <alignment horizontal="left" vertical="top" wrapText="1"/>
    </xf>
    <xf numFmtId="0" fontId="49" fillId="7" borderId="3" xfId="0" applyFont="1" applyFill="1" applyBorder="1" applyAlignment="1">
      <alignment horizontal="left" vertical="top" wrapText="1"/>
    </xf>
    <xf numFmtId="167" fontId="19" fillId="7" borderId="9" xfId="17" applyNumberFormat="1" applyFont="1" applyFill="1" applyBorder="1" applyAlignment="1">
      <alignment horizontal="left"/>
    </xf>
    <xf numFmtId="167" fontId="19" fillId="7" borderId="22" xfId="17" applyNumberFormat="1" applyFont="1" applyFill="1" applyBorder="1" applyAlignment="1">
      <alignment horizontal="left"/>
    </xf>
    <xf numFmtId="167" fontId="19" fillId="7" borderId="10" xfId="17" applyNumberFormat="1" applyFont="1" applyFill="1" applyBorder="1" applyAlignment="1">
      <alignment horizontal="left"/>
    </xf>
    <xf numFmtId="0" fontId="11" fillId="7" borderId="8" xfId="0" applyFont="1" applyFill="1" applyBorder="1" applyAlignment="1">
      <alignment horizontal="center" textRotation="90"/>
    </xf>
    <xf numFmtId="0" fontId="11" fillId="7" borderId="3" xfId="0" applyFont="1" applyFill="1" applyBorder="1" applyAlignment="1">
      <alignment horizontal="center" textRotation="90"/>
    </xf>
    <xf numFmtId="0" fontId="11" fillId="7" borderId="6" xfId="0" applyFont="1" applyFill="1" applyBorder="1" applyAlignment="1">
      <alignment horizontal="center" textRotation="90"/>
    </xf>
    <xf numFmtId="0" fontId="11" fillId="7" borderId="8" xfId="0" applyFont="1" applyFill="1" applyBorder="1" applyAlignment="1">
      <alignment horizontal="center" textRotation="90" wrapText="1"/>
    </xf>
    <xf numFmtId="0" fontId="11" fillId="7" borderId="3" xfId="0" applyFont="1" applyFill="1" applyBorder="1" applyAlignment="1">
      <alignment horizontal="center" textRotation="90" wrapText="1"/>
    </xf>
    <xf numFmtId="0" fontId="11" fillId="7" borderId="6" xfId="0" applyFont="1" applyFill="1" applyBorder="1" applyAlignment="1">
      <alignment horizontal="center" textRotation="90" wrapText="1"/>
    </xf>
    <xf numFmtId="0" fontId="11" fillId="10" borderId="8" xfId="0" applyFont="1" applyFill="1" applyBorder="1" applyAlignment="1">
      <alignment horizontal="center" textRotation="90"/>
    </xf>
    <xf numFmtId="0" fontId="11" fillId="10" borderId="3" xfId="0" applyFont="1" applyFill="1" applyBorder="1" applyAlignment="1">
      <alignment horizontal="center" textRotation="90"/>
    </xf>
    <xf numFmtId="0" fontId="11" fillId="10" borderId="6" xfId="0" applyFont="1" applyFill="1" applyBorder="1" applyAlignment="1">
      <alignment horizontal="center" textRotation="90"/>
    </xf>
    <xf numFmtId="0" fontId="19" fillId="0" borderId="37" xfId="0" applyFont="1" applyFill="1" applyBorder="1" applyAlignment="1">
      <alignment horizontal="center"/>
    </xf>
    <xf numFmtId="0" fontId="19" fillId="0" borderId="36" xfId="0" applyFont="1" applyFill="1" applyBorder="1" applyAlignment="1">
      <alignment horizontal="center"/>
    </xf>
    <xf numFmtId="0" fontId="19" fillId="0" borderId="5" xfId="0" applyFont="1" applyFill="1" applyBorder="1" applyAlignment="1">
      <alignment horizontal="center"/>
    </xf>
    <xf numFmtId="0" fontId="19" fillId="7" borderId="6" xfId="0" applyFont="1" applyFill="1" applyBorder="1" applyAlignment="1">
      <alignment horizontal="left" vertical="top" wrapText="1"/>
    </xf>
    <xf numFmtId="0" fontId="23" fillId="7" borderId="8" xfId="0" applyFont="1" applyFill="1" applyBorder="1" applyAlignment="1">
      <alignment horizontal="center" vertical="center"/>
    </xf>
    <xf numFmtId="0" fontId="23" fillId="7" borderId="51" xfId="0" applyFont="1" applyFill="1" applyBorder="1" applyAlignment="1">
      <alignment horizontal="center" vertical="center"/>
    </xf>
    <xf numFmtId="0" fontId="23" fillId="0" borderId="8" xfId="0" applyFont="1" applyBorder="1" applyAlignment="1">
      <alignment horizontal="center" vertical="top" wrapText="1"/>
    </xf>
    <xf numFmtId="0" fontId="23" fillId="0" borderId="51" xfId="0" applyFont="1" applyBorder="1" applyAlignment="1">
      <alignment horizontal="center" vertical="top" wrapText="1"/>
    </xf>
    <xf numFmtId="0" fontId="23" fillId="7" borderId="8" xfId="0" applyFont="1" applyFill="1" applyBorder="1" applyAlignment="1">
      <alignment horizontal="center" vertical="center" wrapText="1"/>
    </xf>
    <xf numFmtId="0" fontId="23" fillId="7" borderId="51" xfId="0" applyFont="1" applyFill="1" applyBorder="1" applyAlignment="1">
      <alignment horizontal="center" vertical="center" wrapText="1"/>
    </xf>
    <xf numFmtId="0" fontId="23" fillId="7" borderId="9"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52" xfId="0" applyFont="1" applyFill="1" applyBorder="1" applyAlignment="1">
      <alignment horizontal="center" vertical="center"/>
    </xf>
    <xf numFmtId="0" fontId="23" fillId="7" borderId="53" xfId="0" applyFont="1" applyFill="1" applyBorder="1" applyAlignment="1">
      <alignment horizontal="center" vertical="center"/>
    </xf>
    <xf numFmtId="0" fontId="23" fillId="7" borderId="52" xfId="0" applyFont="1" applyFill="1" applyBorder="1" applyAlignment="1">
      <alignment horizontal="left" vertical="top" wrapText="1"/>
    </xf>
    <xf numFmtId="0" fontId="23" fillId="7" borderId="53" xfId="0" applyFont="1" applyFill="1" applyBorder="1" applyAlignment="1">
      <alignment horizontal="left" vertical="top" wrapText="1"/>
    </xf>
    <xf numFmtId="0" fontId="23" fillId="0" borderId="8" xfId="0" applyFont="1" applyFill="1" applyBorder="1" applyAlignment="1">
      <alignment horizontal="center" vertical="center"/>
    </xf>
    <xf numFmtId="0" fontId="23" fillId="0" borderId="51" xfId="0" applyFont="1" applyFill="1" applyBorder="1" applyAlignment="1">
      <alignment horizontal="center" vertical="center"/>
    </xf>
    <xf numFmtId="0" fontId="23" fillId="0" borderId="8"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4" fillId="0" borderId="52" xfId="0" applyFont="1" applyFill="1" applyBorder="1" applyAlignment="1">
      <alignment horizontal="center" vertical="center" wrapText="1"/>
    </xf>
    <xf numFmtId="0" fontId="23" fillId="0" borderId="37" xfId="0" applyFont="1" applyFill="1" applyBorder="1" applyAlignment="1">
      <alignment horizontal="center"/>
    </xf>
    <xf numFmtId="0" fontId="23" fillId="0" borderId="36" xfId="0" applyFont="1" applyFill="1" applyBorder="1" applyAlignment="1">
      <alignment horizontal="center"/>
    </xf>
    <xf numFmtId="0" fontId="23" fillId="0" borderId="5" xfId="0" applyFont="1" applyFill="1" applyBorder="1" applyAlignment="1">
      <alignment horizontal="center"/>
    </xf>
    <xf numFmtId="0" fontId="23" fillId="0" borderId="8" xfId="0" applyFont="1" applyBorder="1" applyAlignment="1">
      <alignment horizontal="center" vertical="center" wrapText="1"/>
    </xf>
    <xf numFmtId="0" fontId="23" fillId="0" borderId="51" xfId="0" applyFont="1" applyBorder="1" applyAlignment="1">
      <alignment horizontal="center" vertical="center" wrapText="1"/>
    </xf>
    <xf numFmtId="0" fontId="19" fillId="7" borderId="1" xfId="0" applyFont="1" applyFill="1" applyBorder="1" applyAlignment="1">
      <alignment horizontal="center"/>
    </xf>
    <xf numFmtId="0" fontId="19" fillId="7" borderId="2" xfId="0" applyFont="1" applyFill="1" applyBorder="1" applyAlignment="1">
      <alignment horizontal="center"/>
    </xf>
    <xf numFmtId="0" fontId="19" fillId="7" borderId="37" xfId="0" applyFont="1" applyFill="1" applyBorder="1" applyAlignment="1">
      <alignment horizontal="center"/>
    </xf>
    <xf numFmtId="0" fontId="19" fillId="7" borderId="5" xfId="0" applyFont="1" applyFill="1" applyBorder="1" applyAlignment="1">
      <alignment horizontal="center"/>
    </xf>
    <xf numFmtId="0" fontId="20" fillId="7" borderId="37" xfId="0" applyFont="1" applyFill="1" applyBorder="1" applyAlignment="1">
      <alignment horizontal="center"/>
    </xf>
    <xf numFmtId="0" fontId="20" fillId="7" borderId="5" xfId="0" applyFont="1" applyFill="1" applyBorder="1" applyAlignment="1">
      <alignment horizontal="center"/>
    </xf>
    <xf numFmtId="1" fontId="7" fillId="7" borderId="0" xfId="3" applyNumberFormat="1" applyFont="1" applyFill="1" applyBorder="1" applyAlignment="1">
      <alignment horizontal="left" vertical="center"/>
    </xf>
    <xf numFmtId="0" fontId="19" fillId="7" borderId="1" xfId="0" applyFont="1" applyFill="1" applyBorder="1" applyAlignment="1">
      <alignment horizontal="left" vertical="center" wrapText="1"/>
    </xf>
    <xf numFmtId="0" fontId="19" fillId="7" borderId="2" xfId="0" applyFont="1" applyFill="1" applyBorder="1" applyAlignment="1">
      <alignment horizontal="left" vertical="center" wrapText="1"/>
    </xf>
    <xf numFmtId="0" fontId="19" fillId="7" borderId="2" xfId="0" applyFont="1" applyFill="1" applyBorder="1" applyAlignment="1">
      <alignment horizontal="left" wrapText="1"/>
    </xf>
    <xf numFmtId="0" fontId="19" fillId="0" borderId="22" xfId="17" applyFont="1" applyFill="1" applyBorder="1" applyAlignment="1">
      <alignment horizontal="left" vertical="top" wrapText="1"/>
    </xf>
    <xf numFmtId="0" fontId="19" fillId="0" borderId="10" xfId="17" applyFont="1" applyFill="1" applyBorder="1" applyAlignment="1">
      <alignment horizontal="left" vertical="top" wrapText="1"/>
    </xf>
    <xf numFmtId="0" fontId="19" fillId="0" borderId="0" xfId="17" applyFont="1" applyBorder="1" applyAlignment="1">
      <alignment horizontal="left" wrapText="1"/>
    </xf>
    <xf numFmtId="0" fontId="19" fillId="0" borderId="2" xfId="17" applyFont="1" applyBorder="1" applyAlignment="1">
      <alignment horizontal="left" wrapText="1"/>
    </xf>
    <xf numFmtId="0" fontId="19" fillId="0" borderId="22" xfId="17" applyFont="1" applyBorder="1" applyAlignment="1">
      <alignment horizontal="left" wrapText="1"/>
    </xf>
    <xf numFmtId="0" fontId="19" fillId="0" borderId="10" xfId="17" applyFont="1" applyBorder="1" applyAlignment="1">
      <alignment horizontal="left" wrapText="1"/>
    </xf>
    <xf numFmtId="0" fontId="19" fillId="10" borderId="22" xfId="17" applyFont="1" applyFill="1" applyBorder="1" applyAlignment="1">
      <alignment horizontal="left" vertical="top" wrapText="1"/>
    </xf>
    <xf numFmtId="0" fontId="19" fillId="10" borderId="10" xfId="17" applyFont="1" applyFill="1" applyBorder="1" applyAlignment="1">
      <alignment horizontal="left" vertical="top" wrapText="1"/>
    </xf>
    <xf numFmtId="0" fontId="19" fillId="0" borderId="22" xfId="17" applyFont="1" applyFill="1" applyBorder="1" applyAlignment="1">
      <alignment horizontal="left" vertical="top"/>
    </xf>
    <xf numFmtId="0" fontId="19" fillId="0" borderId="10" xfId="17" applyFont="1" applyFill="1" applyBorder="1" applyAlignment="1">
      <alignment horizontal="left" vertical="top"/>
    </xf>
    <xf numFmtId="0" fontId="19" fillId="0" borderId="22" xfId="17" applyFont="1" applyFill="1" applyBorder="1" applyAlignment="1">
      <alignment horizontal="left" wrapText="1"/>
    </xf>
    <xf numFmtId="0" fontId="19" fillId="0" borderId="10" xfId="17" applyFont="1" applyFill="1" applyBorder="1" applyAlignment="1">
      <alignment horizontal="left" wrapText="1"/>
    </xf>
    <xf numFmtId="0" fontId="19" fillId="0" borderId="22" xfId="17" applyFont="1" applyBorder="1" applyAlignment="1">
      <alignment horizontal="left" vertical="top" wrapText="1"/>
    </xf>
    <xf numFmtId="0" fontId="19" fillId="0" borderId="10" xfId="17" applyFont="1" applyBorder="1" applyAlignment="1">
      <alignment horizontal="left" vertical="top" wrapText="1"/>
    </xf>
    <xf numFmtId="0" fontId="19" fillId="10" borderId="22" xfId="17" applyFont="1" applyFill="1" applyBorder="1" applyAlignment="1">
      <alignment horizontal="left" vertical="top"/>
    </xf>
    <xf numFmtId="0" fontId="19" fillId="10" borderId="10" xfId="17" applyFont="1" applyFill="1" applyBorder="1" applyAlignment="1">
      <alignment horizontal="left" vertical="top"/>
    </xf>
    <xf numFmtId="0" fontId="19" fillId="0" borderId="0" xfId="11" applyFont="1" applyBorder="1" applyAlignment="1">
      <alignment horizontal="left"/>
    </xf>
    <xf numFmtId="0" fontId="19" fillId="0" borderId="2" xfId="11" applyFont="1" applyBorder="1" applyAlignment="1">
      <alignment horizontal="left"/>
    </xf>
    <xf numFmtId="0" fontId="19" fillId="0" borderId="1" xfId="11" applyFont="1" applyBorder="1" applyAlignment="1">
      <alignment horizontal="left"/>
    </xf>
    <xf numFmtId="0" fontId="19" fillId="0" borderId="2" xfId="17" applyFont="1" applyBorder="1" applyAlignment="1">
      <alignment horizontal="left" vertical="top" wrapText="1"/>
    </xf>
    <xf numFmtId="0" fontId="19" fillId="0" borderId="0" xfId="11" applyFont="1" applyBorder="1" applyAlignment="1">
      <alignment horizontal="left" vertical="top" wrapText="1"/>
    </xf>
    <xf numFmtId="167" fontId="23" fillId="0" borderId="1" xfId="17" applyNumberFormat="1" applyFont="1" applyFill="1" applyBorder="1" applyAlignment="1">
      <alignment horizontal="left" vertical="top" wrapText="1"/>
    </xf>
    <xf numFmtId="167" fontId="23" fillId="0" borderId="0" xfId="17" applyNumberFormat="1" applyFont="1" applyFill="1" applyBorder="1" applyAlignment="1">
      <alignment horizontal="left" vertical="top" wrapText="1"/>
    </xf>
    <xf numFmtId="167" fontId="23" fillId="0" borderId="23" xfId="17" applyNumberFormat="1" applyFont="1" applyFill="1" applyBorder="1" applyAlignment="1">
      <alignment horizontal="left" vertical="top" wrapText="1"/>
    </xf>
    <xf numFmtId="167" fontId="23" fillId="0" borderId="24" xfId="17" applyNumberFormat="1" applyFont="1" applyFill="1" applyBorder="1" applyAlignment="1">
      <alignment horizontal="left" vertical="top" wrapText="1"/>
    </xf>
    <xf numFmtId="0" fontId="23" fillId="10" borderId="1" xfId="17" applyFont="1" applyFill="1" applyBorder="1" applyAlignment="1">
      <alignment horizontal="left" vertical="top" wrapText="1"/>
    </xf>
    <xf numFmtId="0" fontId="23" fillId="10" borderId="0" xfId="17" applyFont="1" applyFill="1" applyBorder="1" applyAlignment="1">
      <alignment horizontal="left" vertical="top" wrapText="1"/>
    </xf>
    <xf numFmtId="0" fontId="23" fillId="10" borderId="23" xfId="17" applyFont="1" applyFill="1" applyBorder="1" applyAlignment="1">
      <alignment horizontal="left" vertical="top" wrapText="1"/>
    </xf>
    <xf numFmtId="0" fontId="23" fillId="10" borderId="24" xfId="17" applyFont="1" applyFill="1" applyBorder="1" applyAlignment="1">
      <alignment horizontal="left" vertical="top" wrapText="1"/>
    </xf>
    <xf numFmtId="0" fontId="19" fillId="0" borderId="24" xfId="17" applyFont="1" applyFill="1" applyBorder="1" applyAlignment="1">
      <alignment horizontal="left"/>
    </xf>
    <xf numFmtId="0" fontId="23" fillId="0" borderId="0" xfId="17" applyFont="1" applyFill="1" applyBorder="1" applyAlignment="1">
      <alignment horizontal="center"/>
    </xf>
    <xf numFmtId="0" fontId="23" fillId="7" borderId="0" xfId="17" applyFont="1" applyFill="1" applyBorder="1" applyAlignment="1">
      <alignment horizontal="left" vertical="top" wrapText="1"/>
    </xf>
    <xf numFmtId="0" fontId="46" fillId="21" borderId="0" xfId="11" applyFont="1" applyFill="1" applyBorder="1" applyAlignment="1">
      <alignment horizontal="left"/>
    </xf>
    <xf numFmtId="0" fontId="46" fillId="21" borderId="2" xfId="11" applyFont="1" applyFill="1" applyBorder="1" applyAlignment="1">
      <alignment horizontal="left"/>
    </xf>
    <xf numFmtId="0" fontId="19" fillId="0" borderId="24" xfId="11" applyFont="1" applyBorder="1" applyAlignment="1">
      <alignment horizontal="left"/>
    </xf>
    <xf numFmtId="0" fontId="19" fillId="0" borderId="12" xfId="11" applyFont="1" applyBorder="1" applyAlignment="1">
      <alignment horizontal="left"/>
    </xf>
    <xf numFmtId="0" fontId="19" fillId="0" borderId="22" xfId="11" applyFont="1" applyBorder="1" applyAlignment="1">
      <alignment horizontal="left" vertical="top" wrapText="1"/>
    </xf>
    <xf numFmtId="0" fontId="19" fillId="0" borderId="10" xfId="11" applyFont="1" applyBorder="1" applyAlignment="1">
      <alignment horizontal="left" vertical="top" wrapText="1"/>
    </xf>
    <xf numFmtId="0" fontId="19" fillId="0" borderId="2" xfId="11" applyFont="1" applyBorder="1" applyAlignment="1">
      <alignment horizontal="left" vertical="top" wrapText="1"/>
    </xf>
    <xf numFmtId="0" fontId="19" fillId="0" borderId="0" xfId="17" applyFont="1" applyFill="1" applyBorder="1" applyAlignment="1">
      <alignment horizontal="center"/>
    </xf>
    <xf numFmtId="0" fontId="19" fillId="0" borderId="22" xfId="17" applyFont="1" applyFill="1" applyBorder="1" applyAlignment="1">
      <alignment horizontal="center" vertical="top" wrapText="1"/>
    </xf>
    <xf numFmtId="0" fontId="19" fillId="0" borderId="10" xfId="17" applyFont="1" applyFill="1" applyBorder="1" applyAlignment="1">
      <alignment horizontal="center" vertical="top" wrapText="1"/>
    </xf>
    <xf numFmtId="0" fontId="32" fillId="0" borderId="0" xfId="17" applyFont="1" applyFill="1" applyBorder="1" applyAlignment="1">
      <alignment horizontal="left" vertical="top" wrapText="1"/>
    </xf>
    <xf numFmtId="167" fontId="23" fillId="0" borderId="9" xfId="17" applyNumberFormat="1" applyFont="1" applyFill="1" applyBorder="1" applyAlignment="1">
      <alignment horizontal="center"/>
    </xf>
    <xf numFmtId="167" fontId="23" fillId="0" borderId="22" xfId="17" applyNumberFormat="1" applyFont="1" applyFill="1" applyBorder="1" applyAlignment="1">
      <alignment horizontal="center"/>
    </xf>
    <xf numFmtId="0" fontId="19" fillId="0" borderId="67" xfId="17" applyFont="1" applyFill="1" applyBorder="1" applyAlignment="1">
      <alignment horizontal="left" wrapText="1"/>
    </xf>
    <xf numFmtId="0" fontId="19" fillId="0" borderId="36" xfId="17" applyFont="1" applyFill="1" applyBorder="1" applyAlignment="1">
      <alignment horizontal="left" wrapText="1"/>
    </xf>
    <xf numFmtId="0" fontId="19" fillId="0" borderId="5" xfId="17" applyFont="1" applyFill="1" applyBorder="1" applyAlignment="1">
      <alignment horizontal="left" wrapText="1"/>
    </xf>
    <xf numFmtId="0" fontId="19" fillId="0" borderId="67" xfId="0" applyFont="1" applyFill="1" applyBorder="1" applyAlignment="1">
      <alignment horizontal="left" wrapText="1"/>
    </xf>
    <xf numFmtId="0" fontId="19" fillId="0" borderId="36" xfId="0" applyFont="1" applyFill="1" applyBorder="1" applyAlignment="1">
      <alignment horizontal="left" wrapText="1"/>
    </xf>
    <xf numFmtId="0" fontId="19" fillId="0" borderId="5" xfId="0" applyFont="1" applyFill="1" applyBorder="1" applyAlignment="1">
      <alignment horizontal="left" wrapText="1"/>
    </xf>
    <xf numFmtId="0" fontId="19" fillId="0" borderId="37" xfId="17" applyFont="1" applyFill="1" applyBorder="1" applyAlignment="1">
      <alignment horizontal="center"/>
    </xf>
    <xf numFmtId="0" fontId="19" fillId="0" borderId="36" xfId="17" applyFont="1" applyFill="1" applyBorder="1" applyAlignment="1">
      <alignment horizontal="center"/>
    </xf>
    <xf numFmtId="0" fontId="19" fillId="0" borderId="5" xfId="17" applyFont="1" applyFill="1" applyBorder="1" applyAlignment="1">
      <alignment horizontal="center"/>
    </xf>
    <xf numFmtId="0" fontId="19" fillId="0" borderId="67" xfId="17" applyFont="1" applyFill="1" applyBorder="1" applyAlignment="1">
      <alignment horizontal="left" vertical="center" wrapText="1"/>
    </xf>
    <xf numFmtId="0" fontId="19" fillId="0" borderId="36" xfId="17" applyFont="1" applyFill="1" applyBorder="1" applyAlignment="1">
      <alignment horizontal="left" vertical="center" wrapText="1"/>
    </xf>
    <xf numFmtId="0" fontId="19" fillId="0" borderId="5" xfId="17" applyFont="1" applyFill="1" applyBorder="1" applyAlignment="1">
      <alignment horizontal="left" vertical="center" wrapText="1"/>
    </xf>
    <xf numFmtId="167" fontId="23" fillId="0" borderId="10" xfId="17" applyNumberFormat="1" applyFont="1" applyFill="1" applyBorder="1" applyAlignment="1">
      <alignment horizontal="center"/>
    </xf>
    <xf numFmtId="0" fontId="23" fillId="0" borderId="14" xfId="17" applyFont="1" applyFill="1" applyBorder="1" applyAlignment="1">
      <alignment horizontal="center" vertical="center" textRotation="90" wrapText="1"/>
    </xf>
    <xf numFmtId="0" fontId="19" fillId="0" borderId="0" xfId="0" applyFont="1" applyFill="1" applyAlignment="1">
      <alignment vertical="top" wrapText="1"/>
    </xf>
    <xf numFmtId="0" fontId="19" fillId="7" borderId="1" xfId="17" applyFont="1" applyFill="1" applyBorder="1" applyAlignment="1">
      <alignment horizontal="left" vertical="top" wrapText="1"/>
    </xf>
    <xf numFmtId="0" fontId="19" fillId="7" borderId="0" xfId="17" applyFont="1" applyFill="1" applyBorder="1" applyAlignment="1">
      <alignment horizontal="left" vertical="top" wrapText="1"/>
    </xf>
    <xf numFmtId="0" fontId="19" fillId="7" borderId="2" xfId="17" applyFont="1" applyFill="1" applyBorder="1" applyAlignment="1">
      <alignment horizontal="left" vertical="top" wrapText="1"/>
    </xf>
    <xf numFmtId="0" fontId="19" fillId="0" borderId="37" xfId="17" applyFont="1" applyFill="1" applyBorder="1" applyAlignment="1">
      <alignment horizontal="center" vertical="top" wrapText="1"/>
    </xf>
    <xf numFmtId="0" fontId="19" fillId="0" borderId="36" xfId="17" applyFont="1" applyFill="1" applyBorder="1" applyAlignment="1">
      <alignment horizontal="center" vertical="top" wrapText="1"/>
    </xf>
    <xf numFmtId="0" fontId="19" fillId="0" borderId="9" xfId="17" applyFont="1" applyFill="1" applyBorder="1" applyAlignment="1">
      <alignment horizontal="center"/>
    </xf>
    <xf numFmtId="0" fontId="19" fillId="0" borderId="22" xfId="0" applyFont="1" applyFill="1" applyBorder="1" applyAlignment="1">
      <alignment horizontal="center"/>
    </xf>
    <xf numFmtId="0" fontId="19" fillId="0" borderId="10" xfId="0" applyFont="1" applyFill="1" applyBorder="1" applyAlignment="1">
      <alignment horizontal="center"/>
    </xf>
    <xf numFmtId="0" fontId="19" fillId="10" borderId="67" xfId="17" applyFont="1" applyFill="1" applyBorder="1" applyAlignment="1">
      <alignment horizontal="left" wrapText="1"/>
    </xf>
    <xf numFmtId="0" fontId="73" fillId="10" borderId="36" xfId="17" applyFont="1" applyFill="1" applyBorder="1" applyAlignment="1">
      <alignment horizontal="left" wrapText="1"/>
    </xf>
    <xf numFmtId="0" fontId="73" fillId="10" borderId="5" xfId="17" applyFont="1" applyFill="1" applyBorder="1" applyAlignment="1">
      <alignment horizontal="left" wrapText="1"/>
    </xf>
    <xf numFmtId="0" fontId="19" fillId="0" borderId="5" xfId="17" applyFont="1" applyFill="1" applyBorder="1" applyAlignment="1">
      <alignment horizontal="center" vertical="top" wrapText="1"/>
    </xf>
    <xf numFmtId="0" fontId="19" fillId="0" borderId="37" xfId="0" applyFont="1" applyBorder="1" applyAlignment="1">
      <alignment horizontal="center" vertical="top" wrapText="1"/>
    </xf>
    <xf numFmtId="0" fontId="19" fillId="0" borderId="36" xfId="0" applyFont="1" applyBorder="1" applyAlignment="1">
      <alignment horizontal="center" vertical="top" wrapText="1"/>
    </xf>
    <xf numFmtId="0" fontId="19" fillId="0" borderId="5" xfId="0" applyFont="1" applyBorder="1" applyAlignment="1">
      <alignment horizontal="center" vertical="top" wrapText="1"/>
    </xf>
    <xf numFmtId="0" fontId="46" fillId="21" borderId="0" xfId="17" applyFont="1" applyFill="1" applyAlignment="1">
      <alignment horizontal="left" vertical="center" wrapText="1"/>
    </xf>
    <xf numFmtId="0" fontId="46" fillId="21" borderId="24" xfId="17" applyFont="1" applyFill="1" applyBorder="1" applyAlignment="1">
      <alignment horizontal="left" vertical="center" wrapText="1"/>
    </xf>
    <xf numFmtId="0" fontId="19" fillId="0" borderId="0" xfId="17" applyFont="1" applyFill="1" applyAlignment="1">
      <alignment horizontal="left" vertical="center" wrapText="1"/>
    </xf>
    <xf numFmtId="0" fontId="46" fillId="20" borderId="3" xfId="17" applyFont="1" applyFill="1" applyBorder="1" applyAlignment="1">
      <alignment horizontal="left" vertical="top" wrapText="1"/>
    </xf>
    <xf numFmtId="0" fontId="46" fillId="22" borderId="1" xfId="17" applyFont="1" applyFill="1" applyBorder="1" applyAlignment="1">
      <alignment horizontal="left" vertical="center" wrapText="1"/>
    </xf>
    <xf numFmtId="0" fontId="46" fillId="22" borderId="23" xfId="17" applyFont="1" applyFill="1" applyBorder="1" applyAlignment="1">
      <alignment horizontal="left" vertical="center" wrapText="1"/>
    </xf>
    <xf numFmtId="0" fontId="32" fillId="0" borderId="3" xfId="17" applyFont="1" applyFill="1" applyBorder="1" applyAlignment="1">
      <alignment horizontal="center" vertical="top" wrapText="1"/>
    </xf>
    <xf numFmtId="0" fontId="10" fillId="0" borderId="9" xfId="17" applyFont="1" applyFill="1" applyBorder="1" applyAlignment="1">
      <alignment horizontal="center" vertical="top"/>
    </xf>
    <xf numFmtId="0" fontId="10" fillId="0" borderId="23" xfId="17" applyFont="1" applyFill="1" applyBorder="1" applyAlignment="1">
      <alignment horizontal="center" vertical="top"/>
    </xf>
    <xf numFmtId="1" fontId="23" fillId="0" borderId="8" xfId="3" applyNumberFormat="1" applyFont="1" applyFill="1" applyBorder="1" applyAlignment="1">
      <alignment horizontal="center" wrapText="1"/>
    </xf>
    <xf numFmtId="1" fontId="23" fillId="0" borderId="6" xfId="3" applyNumberFormat="1" applyFont="1" applyFill="1" applyBorder="1" applyAlignment="1">
      <alignment horizontal="center" wrapText="1"/>
    </xf>
    <xf numFmtId="1" fontId="19" fillId="0" borderId="9" xfId="3" applyNumberFormat="1" applyFont="1" applyFill="1" applyBorder="1" applyAlignment="1">
      <alignment horizontal="left" vertical="top" wrapText="1"/>
    </xf>
    <xf numFmtId="1" fontId="19" fillId="0" borderId="10" xfId="3" applyNumberFormat="1" applyFont="1" applyFill="1" applyBorder="1" applyAlignment="1">
      <alignment horizontal="left" vertical="top" wrapText="1"/>
    </xf>
    <xf numFmtId="0" fontId="46" fillId="19" borderId="3" xfId="17" applyFont="1" applyFill="1" applyBorder="1" applyAlignment="1">
      <alignment horizontal="left" vertical="top" wrapText="1"/>
    </xf>
    <xf numFmtId="1" fontId="23" fillId="0" borderId="8" xfId="3" applyNumberFormat="1" applyFont="1" applyFill="1" applyBorder="1" applyAlignment="1">
      <alignment horizontal="center" vertical="top" wrapText="1"/>
    </xf>
    <xf numFmtId="1" fontId="23" fillId="0" borderId="6" xfId="3" applyNumberFormat="1" applyFont="1" applyFill="1" applyBorder="1" applyAlignment="1">
      <alignment horizontal="center" vertical="top" wrapText="1"/>
    </xf>
    <xf numFmtId="0" fontId="19" fillId="0" borderId="3" xfId="0" applyFont="1" applyFill="1" applyBorder="1" applyAlignment="1">
      <alignment horizontal="left" wrapText="1"/>
    </xf>
    <xf numFmtId="0" fontId="19" fillId="0" borderId="3" xfId="0" applyFont="1" applyBorder="1" applyAlignment="1">
      <alignment horizontal="left" wrapText="1"/>
    </xf>
    <xf numFmtId="0" fontId="19" fillId="0" borderId="3" xfId="18" applyFont="1" applyFill="1" applyBorder="1" applyAlignment="1">
      <alignment horizontal="left" vertical="top" wrapText="1"/>
    </xf>
    <xf numFmtId="0" fontId="19" fillId="0" borderId="1" xfId="18" quotePrefix="1" applyFont="1" applyFill="1" applyBorder="1" applyAlignment="1">
      <alignment horizontal="left" vertical="top" wrapText="1"/>
    </xf>
    <xf numFmtId="0" fontId="19" fillId="0" borderId="52" xfId="18" quotePrefix="1" applyFont="1" applyFill="1" applyBorder="1" applyAlignment="1">
      <alignment horizontal="left" vertical="top" wrapText="1"/>
    </xf>
    <xf numFmtId="0" fontId="19" fillId="0" borderId="48" xfId="10" applyFont="1" applyFill="1" applyBorder="1" applyAlignment="1">
      <alignment horizontal="left" vertical="top" wrapText="1"/>
    </xf>
    <xf numFmtId="0" fontId="19" fillId="0" borderId="0" xfId="10" applyFont="1" applyFill="1" applyBorder="1" applyAlignment="1">
      <alignment horizontal="left" vertical="top" wrapText="1"/>
    </xf>
    <xf numFmtId="0" fontId="19" fillId="0" borderId="66" xfId="10" applyFont="1" applyFill="1" applyBorder="1" applyAlignment="1">
      <alignment horizontal="left" vertical="top" wrapText="1"/>
    </xf>
    <xf numFmtId="0" fontId="19" fillId="0" borderId="24" xfId="10" applyFont="1" applyFill="1" applyBorder="1" applyAlignment="1">
      <alignment horizontal="left" vertical="top" wrapText="1"/>
    </xf>
    <xf numFmtId="0" fontId="19" fillId="0" borderId="12" xfId="10" applyFont="1" applyFill="1" applyBorder="1" applyAlignment="1">
      <alignment horizontal="left" vertical="top" wrapText="1"/>
    </xf>
    <xf numFmtId="0" fontId="19" fillId="10" borderId="1" xfId="18" quotePrefix="1" applyFont="1" applyFill="1" applyBorder="1" applyAlignment="1">
      <alignment horizontal="left" vertical="top" wrapText="1"/>
    </xf>
    <xf numFmtId="0" fontId="19" fillId="10" borderId="0" xfId="18" quotePrefix="1" applyFont="1" applyFill="1" applyBorder="1" applyAlignment="1">
      <alignment horizontal="left" vertical="top" wrapText="1"/>
    </xf>
    <xf numFmtId="0" fontId="23" fillId="0" borderId="38" xfId="18" applyFont="1" applyFill="1" applyBorder="1" applyAlignment="1">
      <alignment horizontal="center" vertical="top" wrapText="1"/>
    </xf>
    <xf numFmtId="0" fontId="0" fillId="0" borderId="20" xfId="0" applyFill="1" applyBorder="1" applyAlignment="1">
      <alignment horizontal="center" vertical="top" wrapText="1"/>
    </xf>
    <xf numFmtId="0" fontId="0" fillId="0" borderId="85" xfId="0" applyFill="1" applyBorder="1" applyAlignment="1">
      <alignment horizontal="center" vertical="top" wrapText="1"/>
    </xf>
    <xf numFmtId="0" fontId="23" fillId="0" borderId="8" xfId="0" applyFont="1" applyFill="1" applyBorder="1" applyAlignment="1">
      <alignment horizontal="center" vertical="top" wrapText="1"/>
    </xf>
    <xf numFmtId="0" fontId="23" fillId="0" borderId="3" xfId="0" applyFont="1" applyFill="1" applyBorder="1" applyAlignment="1">
      <alignment horizontal="center" vertical="top" wrapText="1"/>
    </xf>
    <xf numFmtId="0" fontId="23" fillId="0" borderId="51" xfId="0" applyFont="1" applyFill="1" applyBorder="1" applyAlignment="1">
      <alignment horizontal="center" vertical="top" wrapText="1"/>
    </xf>
    <xf numFmtId="0" fontId="23" fillId="0" borderId="8" xfId="18" applyFont="1" applyFill="1" applyBorder="1" applyAlignment="1">
      <alignment horizontal="center" vertical="top" wrapText="1"/>
    </xf>
    <xf numFmtId="0" fontId="0" fillId="0" borderId="3" xfId="0" applyFill="1" applyBorder="1" applyAlignment="1">
      <alignment horizontal="center" vertical="top" wrapText="1"/>
    </xf>
    <xf numFmtId="0" fontId="0" fillId="0" borderId="51" xfId="0" applyFill="1" applyBorder="1" applyAlignment="1">
      <alignment horizontal="center" vertical="top" wrapText="1"/>
    </xf>
    <xf numFmtId="0" fontId="23" fillId="2" borderId="20" xfId="17" applyFont="1" applyFill="1" applyBorder="1" applyAlignment="1">
      <alignment horizontal="left" vertical="top" wrapText="1"/>
    </xf>
    <xf numFmtId="0" fontId="19" fillId="0" borderId="3" xfId="17" applyFont="1" applyFill="1" applyBorder="1" applyAlignment="1">
      <alignment horizontal="center" vertical="center"/>
    </xf>
    <xf numFmtId="0" fontId="19" fillId="0" borderId="6" xfId="17" applyFont="1" applyFill="1" applyBorder="1" applyAlignment="1">
      <alignment horizontal="center" vertical="center"/>
    </xf>
    <xf numFmtId="0" fontId="50" fillId="22" borderId="1" xfId="17" applyFont="1" applyFill="1" applyBorder="1" applyAlignment="1">
      <alignment horizontal="center" vertical="top" wrapText="1"/>
    </xf>
    <xf numFmtId="0" fontId="50" fillId="22" borderId="0" xfId="17" applyFont="1" applyFill="1" applyBorder="1" applyAlignment="1">
      <alignment horizontal="center" vertical="top" wrapText="1"/>
    </xf>
    <xf numFmtId="0" fontId="50" fillId="22" borderId="2" xfId="17" applyFont="1" applyFill="1" applyBorder="1" applyAlignment="1">
      <alignment horizontal="center" vertical="top" wrapText="1"/>
    </xf>
    <xf numFmtId="1" fontId="19" fillId="10" borderId="3" xfId="3" applyNumberFormat="1" applyFont="1" applyFill="1" applyBorder="1" applyAlignment="1">
      <alignment horizontal="center" wrapText="1"/>
    </xf>
    <xf numFmtId="0" fontId="19" fillId="0" borderId="0" xfId="0" applyFont="1" applyAlignment="1">
      <alignment horizontal="left" vertical="center" wrapText="1"/>
    </xf>
    <xf numFmtId="0" fontId="14" fillId="0" borderId="8" xfId="0" applyFont="1" applyBorder="1" applyAlignment="1">
      <alignment horizontal="left" vertical="center" wrapText="1"/>
    </xf>
    <xf numFmtId="0" fontId="14" fillId="0" borderId="3" xfId="0" applyFont="1" applyBorder="1" applyAlignment="1">
      <alignment horizontal="left" vertical="center" wrapText="1"/>
    </xf>
    <xf numFmtId="0" fontId="14" fillId="0" borderId="6" xfId="0" applyFont="1" applyBorder="1" applyAlignment="1">
      <alignment horizontal="left" vertical="center" wrapText="1"/>
    </xf>
    <xf numFmtId="0" fontId="19" fillId="0" borderId="9" xfId="0" applyFont="1" applyBorder="1" applyAlignment="1">
      <alignment horizontal="left" vertical="top" wrapText="1"/>
    </xf>
    <xf numFmtId="0" fontId="19" fillId="0" borderId="23" xfId="0" applyFont="1" applyBorder="1" applyAlignment="1">
      <alignment horizontal="left" vertical="top" wrapText="1"/>
    </xf>
    <xf numFmtId="0" fontId="19" fillId="0" borderId="0" xfId="0" applyFont="1" applyAlignment="1">
      <alignment horizontal="left" wrapText="1"/>
    </xf>
    <xf numFmtId="0" fontId="23" fillId="0" borderId="4" xfId="0" applyFont="1" applyBorder="1" applyAlignment="1">
      <alignment horizontal="center" vertical="center" textRotation="90"/>
    </xf>
    <xf numFmtId="0" fontId="23" fillId="0" borderId="37" xfId="0" applyFont="1" applyBorder="1" applyAlignment="1">
      <alignment horizontal="center" vertical="center" textRotation="90"/>
    </xf>
    <xf numFmtId="0" fontId="19" fillId="0" borderId="4" xfId="0" applyFont="1" applyBorder="1" applyAlignment="1">
      <alignment horizontal="left" vertical="top" wrapText="1"/>
    </xf>
    <xf numFmtId="0" fontId="19" fillId="0" borderId="6" xfId="0" applyFont="1" applyBorder="1" applyAlignment="1">
      <alignment horizontal="center" vertical="top" wrapText="1"/>
    </xf>
    <xf numFmtId="0" fontId="49" fillId="0" borderId="3" xfId="0" applyFont="1" applyBorder="1" applyAlignment="1">
      <alignment horizontal="left" vertical="top" wrapText="1"/>
    </xf>
    <xf numFmtId="0" fontId="19" fillId="15" borderId="8" xfId="0" applyFont="1" applyFill="1" applyBorder="1" applyAlignment="1">
      <alignment horizontal="left" vertical="top" wrapText="1"/>
    </xf>
    <xf numFmtId="0" fontId="19" fillId="15" borderId="3" xfId="0" applyFont="1" applyFill="1" applyBorder="1" applyAlignment="1">
      <alignment horizontal="left" vertical="top" wrapText="1"/>
    </xf>
    <xf numFmtId="0" fontId="11" fillId="0" borderId="9" xfId="0" applyFont="1" applyBorder="1" applyAlignment="1">
      <alignment horizontal="center" wrapText="1"/>
    </xf>
    <xf numFmtId="0" fontId="11" fillId="0" borderId="22" xfId="0" applyFont="1" applyBorder="1" applyAlignment="1">
      <alignment horizontal="center" wrapText="1"/>
    </xf>
    <xf numFmtId="0" fontId="11" fillId="0" borderId="10" xfId="0" applyFont="1" applyBorder="1" applyAlignment="1">
      <alignment horizontal="center" wrapText="1"/>
    </xf>
    <xf numFmtId="0" fontId="11" fillId="0" borderId="23" xfId="0" applyFont="1" applyBorder="1" applyAlignment="1">
      <alignment horizontal="center" wrapText="1"/>
    </xf>
    <xf numFmtId="0" fontId="11" fillId="0" borderId="24" xfId="0" applyFont="1" applyBorder="1" applyAlignment="1">
      <alignment horizontal="center" wrapText="1"/>
    </xf>
    <xf numFmtId="0" fontId="11" fillId="0" borderId="12" xfId="0" applyFont="1" applyBorder="1" applyAlignment="1">
      <alignment horizontal="center" wrapText="1"/>
    </xf>
    <xf numFmtId="0" fontId="46" fillId="22" borderId="8" xfId="0" applyFont="1" applyFill="1" applyBorder="1" applyAlignment="1">
      <alignment horizontal="left" vertical="top" wrapText="1"/>
    </xf>
    <xf numFmtId="0" fontId="46" fillId="22" borderId="3" xfId="0" applyFont="1" applyFill="1" applyBorder="1" applyAlignment="1">
      <alignment horizontal="left" vertical="top" wrapText="1"/>
    </xf>
    <xf numFmtId="0" fontId="46" fillId="22" borderId="6" xfId="0" applyFont="1" applyFill="1" applyBorder="1" applyAlignment="1">
      <alignment horizontal="left" vertical="top" wrapText="1"/>
    </xf>
    <xf numFmtId="167" fontId="23" fillId="0" borderId="4" xfId="17" applyNumberFormat="1" applyFont="1" applyFill="1" applyBorder="1" applyAlignment="1">
      <alignment horizontal="center" vertical="top"/>
    </xf>
    <xf numFmtId="167" fontId="23" fillId="2" borderId="4" xfId="17" applyNumberFormat="1" applyFont="1" applyFill="1" applyBorder="1" applyAlignment="1">
      <alignment horizontal="center" vertical="top"/>
    </xf>
    <xf numFmtId="167" fontId="23" fillId="2" borderId="37" xfId="17" applyNumberFormat="1" applyFont="1" applyFill="1" applyBorder="1" applyAlignment="1">
      <alignment horizontal="center" vertical="top"/>
    </xf>
    <xf numFmtId="167" fontId="23" fillId="2" borderId="36" xfId="17" applyNumberFormat="1" applyFont="1" applyFill="1" applyBorder="1" applyAlignment="1">
      <alignment horizontal="center" vertical="top"/>
    </xf>
    <xf numFmtId="167" fontId="23" fillId="2" borderId="5" xfId="17" applyNumberFormat="1" applyFont="1" applyFill="1" applyBorder="1" applyAlignment="1">
      <alignment horizontal="center" vertical="top"/>
    </xf>
    <xf numFmtId="167" fontId="23" fillId="0" borderId="37" xfId="17" applyNumberFormat="1" applyFont="1" applyFill="1" applyBorder="1" applyAlignment="1">
      <alignment horizontal="center" vertical="top"/>
    </xf>
    <xf numFmtId="167" fontId="23" fillId="0" borderId="5" xfId="17" applyNumberFormat="1" applyFont="1" applyFill="1" applyBorder="1" applyAlignment="1">
      <alignment horizontal="center" vertical="top"/>
    </xf>
    <xf numFmtId="167" fontId="23" fillId="2" borderId="37" xfId="17" applyNumberFormat="1" applyFont="1" applyFill="1" applyBorder="1" applyAlignment="1">
      <alignment horizontal="center"/>
    </xf>
    <xf numFmtId="167" fontId="23" fillId="2" borderId="5" xfId="17" applyNumberFormat="1" applyFont="1" applyFill="1" applyBorder="1" applyAlignment="1">
      <alignment horizontal="center"/>
    </xf>
    <xf numFmtId="0" fontId="19" fillId="0" borderId="6" xfId="0" applyFont="1" applyFill="1" applyBorder="1" applyAlignment="1">
      <alignment horizontal="left" vertical="top" wrapText="1"/>
    </xf>
    <xf numFmtId="0" fontId="19" fillId="0" borderId="4" xfId="0" applyFont="1" applyFill="1" applyBorder="1" applyAlignment="1">
      <alignment horizontal="center" vertical="center" wrapText="1"/>
    </xf>
    <xf numFmtId="0" fontId="7" fillId="0" borderId="36" xfId="0" applyFont="1" applyBorder="1" applyAlignment="1">
      <alignment horizontal="center" vertical="top"/>
    </xf>
    <xf numFmtId="0" fontId="7" fillId="0" borderId="5" xfId="0" applyFont="1" applyBorder="1" applyAlignment="1">
      <alignment horizontal="center" vertical="top"/>
    </xf>
    <xf numFmtId="0" fontId="19" fillId="15" borderId="6" xfId="0" applyFont="1" applyFill="1" applyBorder="1" applyAlignment="1">
      <alignment horizontal="left" vertical="top" wrapText="1"/>
    </xf>
    <xf numFmtId="0" fontId="19" fillId="0" borderId="9" xfId="0" applyFont="1" applyFill="1" applyBorder="1" applyAlignment="1">
      <alignment horizontal="left" vertical="top" wrapText="1"/>
    </xf>
    <xf numFmtId="0" fontId="19" fillId="0" borderId="10" xfId="0" applyFont="1" applyFill="1" applyBorder="1" applyAlignment="1">
      <alignment horizontal="left" vertical="top" wrapText="1"/>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19" fillId="0" borderId="12" xfId="0" applyFont="1" applyFill="1" applyBorder="1" applyAlignment="1">
      <alignment horizontal="left" vertical="top" wrapText="1"/>
    </xf>
    <xf numFmtId="0" fontId="19" fillId="0" borderId="37" xfId="0" applyFont="1" applyFill="1" applyBorder="1" applyAlignment="1">
      <alignment horizontal="center" vertical="center" wrapText="1"/>
    </xf>
    <xf numFmtId="0" fontId="19" fillId="0" borderId="36"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7" borderId="8" xfId="0" applyFont="1" applyFill="1" applyBorder="1" applyAlignment="1">
      <alignment horizontal="left" vertical="top" wrapText="1"/>
    </xf>
    <xf numFmtId="0" fontId="19" fillId="15" borderId="9" xfId="0" applyFont="1" applyFill="1" applyBorder="1" applyAlignment="1">
      <alignment horizontal="left" vertical="top" wrapText="1"/>
    </xf>
    <xf numFmtId="0" fontId="19" fillId="15" borderId="22" xfId="0" applyFont="1" applyFill="1" applyBorder="1" applyAlignment="1">
      <alignment horizontal="left" vertical="top" wrapText="1"/>
    </xf>
    <xf numFmtId="0" fontId="19" fillId="15" borderId="10" xfId="0" applyFont="1" applyFill="1" applyBorder="1" applyAlignment="1">
      <alignment horizontal="left" vertical="top" wrapText="1"/>
    </xf>
    <xf numFmtId="0" fontId="19" fillId="15" borderId="1" xfId="0" applyFont="1" applyFill="1" applyBorder="1" applyAlignment="1">
      <alignment horizontal="left" vertical="top" wrapText="1"/>
    </xf>
    <xf numFmtId="0" fontId="19" fillId="15" borderId="0" xfId="0" applyFont="1" applyFill="1" applyBorder="1" applyAlignment="1">
      <alignment horizontal="left" vertical="top" wrapText="1"/>
    </xf>
    <xf numFmtId="0" fontId="19" fillId="15" borderId="2" xfId="0" applyFont="1" applyFill="1" applyBorder="1" applyAlignment="1">
      <alignment horizontal="left" vertical="top" wrapText="1"/>
    </xf>
    <xf numFmtId="0" fontId="19" fillId="15" borderId="23" xfId="0" applyFont="1" applyFill="1" applyBorder="1" applyAlignment="1">
      <alignment horizontal="left" vertical="top" wrapText="1"/>
    </xf>
    <xf numFmtId="0" fontId="19" fillId="15" borderId="24" xfId="0" applyFont="1" applyFill="1" applyBorder="1" applyAlignment="1">
      <alignment horizontal="left" vertical="top" wrapText="1"/>
    </xf>
    <xf numFmtId="0" fontId="19" fillId="15" borderId="12" xfId="0" applyFont="1" applyFill="1" applyBorder="1" applyAlignment="1">
      <alignment horizontal="left" vertical="top" wrapText="1"/>
    </xf>
    <xf numFmtId="0" fontId="19" fillId="12" borderId="9" xfId="0" applyFont="1" applyFill="1" applyBorder="1" applyAlignment="1">
      <alignment horizontal="left" vertical="top" wrapText="1"/>
    </xf>
    <xf numFmtId="0" fontId="19" fillId="12" borderId="10" xfId="0" applyFont="1" applyFill="1" applyBorder="1" applyAlignment="1">
      <alignment horizontal="left" vertical="top" wrapText="1"/>
    </xf>
    <xf numFmtId="0" fontId="19" fillId="12" borderId="1" xfId="0" applyFont="1" applyFill="1" applyBorder="1" applyAlignment="1">
      <alignment horizontal="left" vertical="top" wrapText="1"/>
    </xf>
    <xf numFmtId="0" fontId="19" fillId="12" borderId="2" xfId="0" applyFont="1" applyFill="1" applyBorder="1" applyAlignment="1">
      <alignment horizontal="left" vertical="top" wrapText="1"/>
    </xf>
    <xf numFmtId="0" fontId="19" fillId="12" borderId="23" xfId="0" applyFont="1" applyFill="1" applyBorder="1" applyAlignment="1">
      <alignment horizontal="left" vertical="top" wrapText="1"/>
    </xf>
    <xf numFmtId="0" fontId="19" fillId="12" borderId="12" xfId="0" applyFont="1" applyFill="1" applyBorder="1" applyAlignment="1">
      <alignment horizontal="left" vertical="top" wrapText="1"/>
    </xf>
    <xf numFmtId="0" fontId="19" fillId="12" borderId="8" xfId="0" applyFont="1" applyFill="1" applyBorder="1" applyAlignment="1">
      <alignment horizontal="left" vertical="top" wrapText="1"/>
    </xf>
    <xf numFmtId="0" fontId="19" fillId="12" borderId="3" xfId="0" applyFont="1" applyFill="1" applyBorder="1" applyAlignment="1">
      <alignment horizontal="left" vertical="top" wrapText="1"/>
    </xf>
    <xf numFmtId="0" fontId="11" fillId="0" borderId="6" xfId="0" applyFont="1" applyBorder="1" applyAlignment="1">
      <alignment horizontal="left" vertical="top" wrapText="1"/>
    </xf>
    <xf numFmtId="0" fontId="7" fillId="0" borderId="0" xfId="0" applyFont="1" applyAlignment="1">
      <alignment horizontal="left"/>
    </xf>
    <xf numFmtId="0" fontId="34"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7" fillId="0" borderId="4" xfId="0" applyFont="1" applyBorder="1" applyAlignment="1">
      <alignment horizontal="center" vertical="top"/>
    </xf>
    <xf numFmtId="0" fontId="19" fillId="0" borderId="4" xfId="0" applyFont="1" applyBorder="1" applyAlignment="1">
      <alignment horizontal="left" vertical="top"/>
    </xf>
    <xf numFmtId="0" fontId="19" fillId="12" borderId="4" xfId="0" applyFont="1" applyFill="1" applyBorder="1" applyAlignment="1">
      <alignment horizontal="left" vertical="top" wrapText="1"/>
    </xf>
    <xf numFmtId="0" fontId="19" fillId="0" borderId="4" xfId="0" applyFont="1" applyFill="1" applyBorder="1" applyAlignment="1">
      <alignment horizontal="left" vertical="top" wrapText="1"/>
    </xf>
    <xf numFmtId="0" fontId="14" fillId="0" borderId="8" xfId="0" applyFont="1" applyBorder="1" applyAlignment="1">
      <alignment horizontal="left" vertical="top" wrapText="1"/>
    </xf>
    <xf numFmtId="0" fontId="6" fillId="0" borderId="3" xfId="0" applyFont="1" applyBorder="1" applyAlignment="1">
      <alignment horizontal="left" vertical="top" wrapText="1"/>
    </xf>
    <xf numFmtId="0" fontId="6" fillId="0" borderId="6" xfId="0" applyFont="1" applyBorder="1" applyAlignment="1">
      <alignment horizontal="left" vertical="top" wrapText="1"/>
    </xf>
    <xf numFmtId="0" fontId="19" fillId="0" borderId="8" xfId="11" applyFont="1" applyBorder="1" applyAlignment="1">
      <alignment horizontal="left" vertical="top" wrapText="1"/>
    </xf>
    <xf numFmtId="0" fontId="19" fillId="0" borderId="3" xfId="11" applyFont="1" applyBorder="1" applyAlignment="1">
      <alignment horizontal="left" vertical="top" wrapText="1"/>
    </xf>
    <xf numFmtId="0" fontId="19" fillId="0" borderId="6" xfId="11" applyFont="1" applyBorder="1" applyAlignment="1">
      <alignment horizontal="left" vertical="top" wrapText="1"/>
    </xf>
    <xf numFmtId="0" fontId="23" fillId="0" borderId="8" xfId="0" applyFont="1" applyBorder="1" applyAlignment="1">
      <alignment horizontal="center" textRotation="90" wrapText="1"/>
    </xf>
    <xf numFmtId="0" fontId="23" fillId="0" borderId="3" xfId="0" applyFont="1" applyBorder="1" applyAlignment="1">
      <alignment horizontal="center" textRotation="90" wrapText="1"/>
    </xf>
    <xf numFmtId="0" fontId="23" fillId="0" borderId="6" xfId="0" applyFont="1" applyBorder="1" applyAlignment="1">
      <alignment horizontal="center" textRotation="90" wrapText="1"/>
    </xf>
    <xf numFmtId="167" fontId="23" fillId="0" borderId="36" xfId="17" applyNumberFormat="1" applyFont="1" applyFill="1" applyBorder="1" applyAlignment="1">
      <alignment horizontal="center" vertical="top"/>
    </xf>
    <xf numFmtId="0" fontId="19" fillId="0" borderId="8" xfId="11" applyFont="1" applyFill="1" applyBorder="1" applyAlignment="1">
      <alignment horizontal="left" vertical="top" wrapText="1"/>
    </xf>
    <xf numFmtId="0" fontId="19" fillId="0" borderId="3" xfId="11" applyFont="1" applyFill="1" applyBorder="1" applyAlignment="1">
      <alignment horizontal="left" vertical="top" wrapText="1"/>
    </xf>
    <xf numFmtId="0" fontId="19" fillId="0" borderId="6" xfId="11" applyFont="1" applyFill="1" applyBorder="1" applyAlignment="1">
      <alignment horizontal="left" vertical="top" wrapText="1"/>
    </xf>
    <xf numFmtId="0" fontId="19" fillId="15" borderId="8" xfId="11" applyFont="1" applyFill="1" applyBorder="1" applyAlignment="1">
      <alignment horizontal="left" vertical="top" wrapText="1"/>
    </xf>
    <xf numFmtId="0" fontId="19" fillId="15" borderId="3" xfId="11" applyFont="1" applyFill="1" applyBorder="1" applyAlignment="1">
      <alignment horizontal="left" vertical="top" wrapText="1"/>
    </xf>
    <xf numFmtId="0" fontId="19" fillId="15" borderId="98" xfId="11" applyFont="1" applyFill="1" applyBorder="1" applyAlignment="1">
      <alignment horizontal="left" vertical="top" wrapText="1"/>
    </xf>
    <xf numFmtId="0" fontId="19" fillId="0" borderId="4" xfId="13" applyFont="1" applyBorder="1" applyAlignment="1">
      <alignment horizontal="left" vertical="top" wrapText="1"/>
    </xf>
    <xf numFmtId="0" fontId="11" fillId="0" borderId="4" xfId="0" applyFont="1" applyBorder="1" applyAlignment="1">
      <alignment horizontal="left" vertical="top" wrapText="1"/>
    </xf>
    <xf numFmtId="0" fontId="19" fillId="0" borderId="8" xfId="0" applyFont="1" applyBorder="1" applyAlignment="1">
      <alignment horizontal="center" wrapText="1"/>
    </xf>
    <xf numFmtId="0" fontId="19" fillId="0" borderId="3" xfId="0" applyFont="1" applyBorder="1" applyAlignment="1">
      <alignment horizontal="center" wrapText="1"/>
    </xf>
    <xf numFmtId="0" fontId="11" fillId="0" borderId="9" xfId="0" applyFont="1" applyBorder="1" applyAlignment="1">
      <alignment horizontal="left" vertical="top" wrapText="1"/>
    </xf>
    <xf numFmtId="0" fontId="11" fillId="0" borderId="10" xfId="0" applyFont="1" applyBorder="1" applyAlignment="1">
      <alignment horizontal="left" vertical="top" wrapText="1"/>
    </xf>
    <xf numFmtId="0" fontId="11" fillId="0" borderId="1" xfId="0" applyFont="1" applyBorder="1" applyAlignment="1">
      <alignment horizontal="left" vertical="top" wrapText="1"/>
    </xf>
    <xf numFmtId="0" fontId="11" fillId="0" borderId="2" xfId="0" applyFont="1" applyBorder="1" applyAlignment="1">
      <alignment horizontal="left" vertical="top" wrapText="1"/>
    </xf>
    <xf numFmtId="0" fontId="11" fillId="0" borderId="23" xfId="0" applyFont="1" applyBorder="1" applyAlignment="1">
      <alignment horizontal="left" vertical="top" wrapText="1"/>
    </xf>
    <xf numFmtId="0" fontId="11" fillId="0" borderId="12" xfId="0" applyFont="1" applyBorder="1" applyAlignment="1">
      <alignment horizontal="left" vertical="top" wrapText="1"/>
    </xf>
    <xf numFmtId="0" fontId="11" fillId="15" borderId="8" xfId="0" applyFont="1" applyFill="1" applyBorder="1" applyAlignment="1">
      <alignment horizontal="left" vertical="top" wrapText="1"/>
    </xf>
    <xf numFmtId="0" fontId="11" fillId="15" borderId="3" xfId="0" applyFont="1" applyFill="1" applyBorder="1" applyAlignment="1">
      <alignment horizontal="left" vertical="top" wrapText="1"/>
    </xf>
    <xf numFmtId="167" fontId="56" fillId="0" borderId="9" xfId="0" applyNumberFormat="1" applyFont="1" applyBorder="1" applyAlignment="1">
      <alignment horizontal="center" vertical="top" wrapText="1"/>
    </xf>
    <xf numFmtId="167" fontId="56" fillId="0" borderId="10" xfId="0" applyNumberFormat="1" applyFont="1" applyBorder="1" applyAlignment="1">
      <alignment horizontal="center" vertical="top" wrapText="1"/>
    </xf>
    <xf numFmtId="167" fontId="56" fillId="0" borderId="22" xfId="0" applyNumberFormat="1" applyFont="1" applyBorder="1" applyAlignment="1">
      <alignment horizontal="center" vertical="top" wrapText="1"/>
    </xf>
    <xf numFmtId="167" fontId="56" fillId="7" borderId="9" xfId="0" applyNumberFormat="1" applyFont="1" applyFill="1" applyBorder="1" applyAlignment="1">
      <alignment horizontal="center" vertical="top" wrapText="1"/>
    </xf>
    <xf numFmtId="167" fontId="56" fillId="7" borderId="22" xfId="0" applyNumberFormat="1" applyFont="1" applyFill="1" applyBorder="1" applyAlignment="1">
      <alignment horizontal="center" vertical="top" wrapText="1"/>
    </xf>
    <xf numFmtId="0" fontId="49" fillId="0" borderId="37" xfId="0" applyFont="1" applyBorder="1" applyAlignment="1">
      <alignment horizontal="center" vertical="top" wrapText="1"/>
    </xf>
    <xf numFmtId="0" fontId="49" fillId="0" borderId="36" xfId="0" applyFont="1" applyBorder="1" applyAlignment="1">
      <alignment horizontal="center" vertical="top" wrapText="1"/>
    </xf>
    <xf numFmtId="0" fontId="49" fillId="0" borderId="5" xfId="0" applyFont="1" applyBorder="1" applyAlignment="1">
      <alignment horizontal="center" vertical="top" wrapText="1"/>
    </xf>
    <xf numFmtId="0" fontId="49" fillId="15" borderId="9" xfId="0" applyFont="1" applyFill="1" applyBorder="1" applyAlignment="1">
      <alignment horizontal="left" vertical="top" wrapText="1"/>
    </xf>
    <xf numFmtId="0" fontId="49" fillId="15" borderId="10" xfId="0" applyFont="1" applyFill="1" applyBorder="1" applyAlignment="1">
      <alignment horizontal="left" vertical="top" wrapText="1"/>
    </xf>
    <xf numFmtId="0" fontId="49" fillId="0" borderId="8" xfId="0" applyFont="1" applyBorder="1" applyAlignment="1">
      <alignment horizontal="center" vertical="top" wrapText="1"/>
    </xf>
    <xf numFmtId="0" fontId="49" fillId="0" borderId="3" xfId="0" applyFont="1" applyBorder="1" applyAlignment="1">
      <alignment horizontal="center" vertical="top" wrapText="1"/>
    </xf>
    <xf numFmtId="0" fontId="49" fillId="0" borderId="6" xfId="0" applyFont="1" applyBorder="1" applyAlignment="1">
      <alignment horizontal="center" vertical="top" wrapText="1"/>
    </xf>
    <xf numFmtId="0" fontId="49" fillId="15" borderId="22" xfId="0" applyFont="1" applyFill="1" applyBorder="1" applyAlignment="1">
      <alignment horizontal="left" vertical="top" wrapText="1"/>
    </xf>
    <xf numFmtId="0" fontId="49" fillId="15" borderId="0" xfId="0" applyFont="1" applyFill="1" applyBorder="1" applyAlignment="1">
      <alignment horizontal="left" vertical="top" wrapText="1"/>
    </xf>
    <xf numFmtId="0" fontId="49" fillId="15" borderId="24" xfId="0" applyFont="1" applyFill="1" applyBorder="1" applyAlignment="1">
      <alignment horizontal="left" vertical="top" wrapText="1"/>
    </xf>
    <xf numFmtId="167" fontId="56" fillId="0" borderId="37" xfId="0" applyNumberFormat="1" applyFont="1" applyBorder="1" applyAlignment="1">
      <alignment horizontal="center" vertical="top" wrapText="1"/>
    </xf>
    <xf numFmtId="167" fontId="56" fillId="0" borderId="36" xfId="0" applyNumberFormat="1" applyFont="1" applyBorder="1" applyAlignment="1">
      <alignment horizontal="center" vertical="top" wrapText="1"/>
    </xf>
    <xf numFmtId="167" fontId="56" fillId="0" borderId="5" xfId="0" applyNumberFormat="1" applyFont="1" applyBorder="1" applyAlignment="1">
      <alignment horizontal="center" vertical="top" wrapText="1"/>
    </xf>
    <xf numFmtId="0" fontId="49" fillId="10" borderId="9" xfId="0" applyFont="1" applyFill="1" applyBorder="1" applyAlignment="1">
      <alignment horizontal="left" vertical="top" wrapText="1"/>
    </xf>
    <xf numFmtId="0" fontId="49" fillId="10" borderId="10" xfId="0" applyFont="1" applyFill="1" applyBorder="1" applyAlignment="1">
      <alignment horizontal="left" vertical="top" wrapText="1"/>
    </xf>
    <xf numFmtId="0" fontId="49" fillId="0" borderId="9" xfId="0" applyFont="1" applyBorder="1" applyAlignment="1">
      <alignment horizontal="left" vertical="top" wrapText="1"/>
    </xf>
    <xf numFmtId="0" fontId="49" fillId="0" borderId="10" xfId="0" applyFont="1" applyBorder="1" applyAlignment="1">
      <alignment horizontal="left" vertical="top" wrapText="1"/>
    </xf>
    <xf numFmtId="0" fontId="49" fillId="15" borderId="36" xfId="0" applyFont="1" applyFill="1" applyBorder="1" applyAlignment="1">
      <alignment horizontal="left" vertical="top" wrapText="1"/>
    </xf>
    <xf numFmtId="0" fontId="19" fillId="7" borderId="9" xfId="0" applyFont="1" applyFill="1" applyBorder="1" applyAlignment="1">
      <alignment horizontal="left" vertical="top" wrapText="1"/>
    </xf>
    <xf numFmtId="0" fontId="19" fillId="7" borderId="10" xfId="0" applyFont="1" applyFill="1" applyBorder="1" applyAlignment="1">
      <alignment horizontal="left" vertical="top" wrapText="1"/>
    </xf>
    <xf numFmtId="0" fontId="49" fillId="0" borderId="22" xfId="0" applyFont="1" applyBorder="1" applyAlignment="1">
      <alignment horizontal="left" wrapText="1"/>
    </xf>
    <xf numFmtId="0" fontId="46" fillId="0" borderId="0" xfId="0" applyFont="1" applyBorder="1" applyAlignment="1">
      <alignment horizontal="left" wrapText="1"/>
    </xf>
    <xf numFmtId="167" fontId="23" fillId="0" borderId="0" xfId="17" applyNumberFormat="1" applyFont="1" applyFill="1" applyBorder="1" applyAlignment="1">
      <alignment horizontal="left"/>
    </xf>
    <xf numFmtId="0" fontId="49" fillId="0" borderId="37" xfId="0" applyFont="1" applyBorder="1" applyAlignment="1">
      <alignment horizontal="center"/>
    </xf>
    <xf numFmtId="0" fontId="49" fillId="0" borderId="36" xfId="0" applyFont="1" applyBorder="1" applyAlignment="1">
      <alignment horizontal="center"/>
    </xf>
    <xf numFmtId="0" fontId="49" fillId="0" borderId="5" xfId="0" applyFont="1" applyBorder="1" applyAlignment="1">
      <alignment horizontal="center"/>
    </xf>
    <xf numFmtId="0" fontId="49" fillId="0" borderId="9" xfId="0" applyFont="1" applyBorder="1" applyAlignment="1">
      <alignment horizontal="center" wrapText="1"/>
    </xf>
    <xf numFmtId="0" fontId="49" fillId="0" borderId="22" xfId="0" applyFont="1" applyBorder="1" applyAlignment="1">
      <alignment horizontal="center" wrapText="1"/>
    </xf>
    <xf numFmtId="0" fontId="49" fillId="0" borderId="10" xfId="0" applyFont="1" applyBorder="1" applyAlignment="1">
      <alignment horizontal="center" wrapText="1"/>
    </xf>
    <xf numFmtId="0" fontId="49" fillId="0" borderId="23" xfId="0" applyFont="1" applyBorder="1" applyAlignment="1">
      <alignment horizontal="center" wrapText="1"/>
    </xf>
    <xf numFmtId="0" fontId="49" fillId="0" borderId="24" xfId="0" applyFont="1" applyBorder="1" applyAlignment="1">
      <alignment horizontal="center" wrapText="1"/>
    </xf>
    <xf numFmtId="0" fontId="49" fillId="0" borderId="12" xfId="0" applyFont="1" applyBorder="1" applyAlignment="1">
      <alignment horizontal="center" wrapText="1"/>
    </xf>
    <xf numFmtId="0" fontId="49" fillId="0" borderId="9" xfId="0" applyFont="1" applyBorder="1" applyAlignment="1">
      <alignment horizontal="center" vertical="top" wrapText="1"/>
    </xf>
    <xf numFmtId="0" fontId="49" fillId="0" borderId="22" xfId="0" applyFont="1" applyBorder="1" applyAlignment="1">
      <alignment horizontal="center" vertical="top" wrapText="1"/>
    </xf>
    <xf numFmtId="0" fontId="49" fillId="0" borderId="10" xfId="0" applyFont="1" applyBorder="1" applyAlignment="1">
      <alignment horizontal="center" vertical="top" wrapText="1"/>
    </xf>
    <xf numFmtId="0" fontId="49" fillId="0" borderId="1" xfId="0" applyFont="1" applyBorder="1" applyAlignment="1">
      <alignment horizontal="center" vertical="top" wrapText="1"/>
    </xf>
    <xf numFmtId="0" fontId="49" fillId="0" borderId="0" xfId="0" applyFont="1" applyBorder="1" applyAlignment="1">
      <alignment horizontal="center" vertical="top" wrapText="1"/>
    </xf>
    <xf numFmtId="0" fontId="49" fillId="0" borderId="2" xfId="0" applyFont="1" applyBorder="1" applyAlignment="1">
      <alignment horizontal="center" vertical="top" wrapText="1"/>
    </xf>
    <xf numFmtId="0" fontId="49" fillId="0" borderId="23" xfId="0" applyFont="1" applyBorder="1" applyAlignment="1">
      <alignment horizontal="center" vertical="top" wrapText="1"/>
    </xf>
    <xf numFmtId="0" fontId="49" fillId="0" borderId="24" xfId="0" applyFont="1" applyBorder="1" applyAlignment="1">
      <alignment horizontal="center" vertical="top" wrapText="1"/>
    </xf>
    <xf numFmtId="0" fontId="49" fillId="0" borderId="12" xfId="0" applyFont="1" applyBorder="1" applyAlignment="1">
      <alignment horizontal="center" vertical="top" wrapText="1"/>
    </xf>
    <xf numFmtId="167" fontId="23" fillId="0" borderId="24" xfId="17" applyNumberFormat="1" applyFont="1" applyFill="1" applyBorder="1" applyAlignment="1">
      <alignment horizontal="center"/>
    </xf>
    <xf numFmtId="0" fontId="46" fillId="7" borderId="9" xfId="0" applyFont="1" applyFill="1" applyBorder="1" applyAlignment="1">
      <alignment horizontal="center" vertical="top" wrapText="1"/>
    </xf>
    <xf numFmtId="0" fontId="46" fillId="7" borderId="22" xfId="0" applyFont="1" applyFill="1" applyBorder="1" applyAlignment="1">
      <alignment horizontal="center" vertical="top" wrapText="1"/>
    </xf>
    <xf numFmtId="0" fontId="46" fillId="7" borderId="10" xfId="0" applyFont="1" applyFill="1" applyBorder="1" applyAlignment="1">
      <alignment horizontal="center" vertical="top" wrapText="1"/>
    </xf>
    <xf numFmtId="0" fontId="46" fillId="7" borderId="1" xfId="0" applyFont="1" applyFill="1" applyBorder="1" applyAlignment="1">
      <alignment horizontal="center" vertical="top" wrapText="1"/>
    </xf>
    <xf numFmtId="0" fontId="46" fillId="7" borderId="0" xfId="0" applyFont="1" applyFill="1" applyBorder="1" applyAlignment="1">
      <alignment horizontal="center" vertical="top" wrapText="1"/>
    </xf>
    <xf numFmtId="0" fontId="46" fillId="7" borderId="2" xfId="0" applyFont="1" applyFill="1" applyBorder="1" applyAlignment="1">
      <alignment horizontal="center" vertical="top" wrapText="1"/>
    </xf>
    <xf numFmtId="0" fontId="46" fillId="7" borderId="23" xfId="0" applyFont="1" applyFill="1" applyBorder="1" applyAlignment="1">
      <alignment horizontal="center" vertical="top" wrapText="1"/>
    </xf>
    <xf numFmtId="0" fontId="46" fillId="7" borderId="24" xfId="0" applyFont="1" applyFill="1" applyBorder="1" applyAlignment="1">
      <alignment horizontal="center" vertical="top" wrapText="1"/>
    </xf>
    <xf numFmtId="0" fontId="46" fillId="7" borderId="12" xfId="0" applyFont="1" applyFill="1" applyBorder="1" applyAlignment="1">
      <alignment horizontal="center" vertical="top" wrapText="1"/>
    </xf>
    <xf numFmtId="0" fontId="49" fillId="0" borderId="4" xfId="0" applyFont="1" applyBorder="1" applyAlignment="1">
      <alignment horizontal="center" wrapText="1"/>
    </xf>
    <xf numFmtId="0" fontId="49" fillId="0" borderId="37" xfId="0" applyFont="1" applyBorder="1" applyAlignment="1">
      <alignment horizontal="center" wrapText="1"/>
    </xf>
    <xf numFmtId="0" fontId="49" fillId="0" borderId="36" xfId="0" applyFont="1" applyBorder="1" applyAlignment="1">
      <alignment horizontal="center" wrapText="1"/>
    </xf>
    <xf numFmtId="0" fontId="49" fillId="0" borderId="5" xfId="0" applyFont="1" applyBorder="1" applyAlignment="1">
      <alignment horizontal="center" wrapText="1"/>
    </xf>
    <xf numFmtId="0" fontId="49" fillId="0" borderId="22" xfId="0" applyFont="1" applyBorder="1" applyAlignment="1">
      <alignment horizontal="left" vertical="top" wrapText="1"/>
    </xf>
    <xf numFmtId="0" fontId="49" fillId="0" borderId="1" xfId="0" applyFont="1" applyBorder="1" applyAlignment="1">
      <alignment horizontal="left" vertical="top" wrapText="1"/>
    </xf>
    <xf numFmtId="0" fontId="49" fillId="0" borderId="0" xfId="0" applyFont="1" applyBorder="1" applyAlignment="1">
      <alignment horizontal="left" vertical="top" wrapText="1"/>
    </xf>
    <xf numFmtId="0" fontId="49" fillId="0" borderId="2" xfId="0" applyFont="1" applyBorder="1" applyAlignment="1">
      <alignment horizontal="left" vertical="top" wrapText="1"/>
    </xf>
    <xf numFmtId="0" fontId="49" fillId="0" borderId="23" xfId="0" applyFont="1" applyBorder="1" applyAlignment="1">
      <alignment horizontal="left" vertical="top" wrapText="1"/>
    </xf>
    <xf numFmtId="0" fontId="49" fillId="0" borderId="24" xfId="0" applyFont="1" applyBorder="1" applyAlignment="1">
      <alignment horizontal="left" vertical="top" wrapText="1"/>
    </xf>
    <xf numFmtId="0" fontId="49" fillId="0" borderId="12" xfId="0" applyFont="1" applyBorder="1" applyAlignment="1">
      <alignment horizontal="left" vertical="top" wrapText="1"/>
    </xf>
    <xf numFmtId="0" fontId="49" fillId="0" borderId="0" xfId="0" applyFont="1" applyBorder="1" applyAlignment="1">
      <alignment horizontal="left" wrapText="1"/>
    </xf>
    <xf numFmtId="0" fontId="49" fillId="0" borderId="9" xfId="0" applyFont="1" applyBorder="1" applyAlignment="1">
      <alignment horizontal="center"/>
    </xf>
    <xf numFmtId="0" fontId="49" fillId="0" borderId="10" xfId="0" applyFont="1" applyBorder="1" applyAlignment="1">
      <alignment horizontal="center"/>
    </xf>
    <xf numFmtId="0" fontId="49" fillId="0" borderId="23" xfId="0" applyFont="1" applyBorder="1" applyAlignment="1">
      <alignment horizontal="center"/>
    </xf>
    <xf numFmtId="0" fontId="49" fillId="0" borderId="12" xfId="0" applyFont="1" applyBorder="1" applyAlignment="1">
      <alignment horizontal="center"/>
    </xf>
    <xf numFmtId="0" fontId="46" fillId="7" borderId="9" xfId="0" applyFont="1" applyFill="1" applyBorder="1" applyAlignment="1">
      <alignment horizontal="left" vertical="top" wrapText="1"/>
    </xf>
    <xf numFmtId="0" fontId="46" fillId="7" borderId="22" xfId="0" applyFont="1" applyFill="1" applyBorder="1" applyAlignment="1">
      <alignment horizontal="left" vertical="top" wrapText="1"/>
    </xf>
    <xf numFmtId="0" fontId="46" fillId="7" borderId="10" xfId="0" applyFont="1" applyFill="1" applyBorder="1" applyAlignment="1">
      <alignment horizontal="left" vertical="top" wrapText="1"/>
    </xf>
    <xf numFmtId="0" fontId="46" fillId="7" borderId="1" xfId="0" applyFont="1" applyFill="1" applyBorder="1" applyAlignment="1">
      <alignment horizontal="left" vertical="top" wrapText="1"/>
    </xf>
    <xf numFmtId="0" fontId="46" fillId="7" borderId="0" xfId="0" applyFont="1" applyFill="1" applyBorder="1" applyAlignment="1">
      <alignment horizontal="left" vertical="top" wrapText="1"/>
    </xf>
    <xf numFmtId="0" fontId="46" fillId="7" borderId="2" xfId="0" applyFont="1" applyFill="1" applyBorder="1" applyAlignment="1">
      <alignment horizontal="left" vertical="top" wrapText="1"/>
    </xf>
    <xf numFmtId="0" fontId="46" fillId="7" borderId="23" xfId="0" applyFont="1" applyFill="1" applyBorder="1" applyAlignment="1">
      <alignment horizontal="left" vertical="top" wrapText="1"/>
    </xf>
    <xf numFmtId="0" fontId="46" fillId="7" borderId="24" xfId="0" applyFont="1" applyFill="1" applyBorder="1" applyAlignment="1">
      <alignment horizontal="left" vertical="top" wrapText="1"/>
    </xf>
    <xf numFmtId="0" fontId="46" fillId="7" borderId="12" xfId="0" applyFont="1" applyFill="1" applyBorder="1" applyAlignment="1">
      <alignment horizontal="left" vertical="top" wrapText="1"/>
    </xf>
    <xf numFmtId="0" fontId="49" fillId="0" borderId="4" xfId="0" applyFont="1" applyBorder="1" applyAlignment="1">
      <alignment horizontal="center"/>
    </xf>
    <xf numFmtId="167" fontId="23" fillId="0" borderId="0" xfId="17" applyNumberFormat="1" applyFont="1" applyFill="1" applyBorder="1" applyAlignment="1">
      <alignment horizontal="center"/>
    </xf>
    <xf numFmtId="0" fontId="49" fillId="0" borderId="0" xfId="0" applyFont="1" applyBorder="1" applyAlignment="1">
      <alignment horizontal="center"/>
    </xf>
    <xf numFmtId="0" fontId="64" fillId="0" borderId="0" xfId="0" applyFont="1" applyBorder="1" applyAlignment="1">
      <alignment horizontal="center" vertical="top" wrapText="1"/>
    </xf>
    <xf numFmtId="167" fontId="23" fillId="0" borderId="37"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23" fillId="15" borderId="0" xfId="0" applyFont="1" applyFill="1" applyAlignment="1">
      <alignment horizontal="left" vertical="center"/>
    </xf>
    <xf numFmtId="167" fontId="23" fillId="15" borderId="0" xfId="17" applyNumberFormat="1" applyFont="1" applyFill="1" applyBorder="1" applyAlignment="1">
      <alignment horizontal="center" vertical="center"/>
    </xf>
    <xf numFmtId="0" fontId="19" fillId="0" borderId="22" xfId="0" applyFont="1" applyBorder="1" applyAlignment="1">
      <alignment horizontal="left" wrapText="1"/>
    </xf>
    <xf numFmtId="0" fontId="19" fillId="0" borderId="10" xfId="0" applyFont="1" applyBorder="1" applyAlignment="1">
      <alignment horizontal="left" wrapText="1"/>
    </xf>
    <xf numFmtId="0" fontId="19" fillId="0" borderId="2" xfId="0" applyFont="1" applyBorder="1" applyAlignment="1">
      <alignment horizontal="left" wrapText="1"/>
    </xf>
    <xf numFmtId="0" fontId="19" fillId="7" borderId="22" xfId="0" applyFont="1" applyFill="1" applyBorder="1" applyAlignment="1">
      <alignment horizontal="left" vertical="center" wrapText="1"/>
    </xf>
    <xf numFmtId="0" fontId="19" fillId="7" borderId="10" xfId="0" applyFont="1" applyFill="1" applyBorder="1" applyAlignment="1">
      <alignment horizontal="left" vertical="center" wrapText="1"/>
    </xf>
    <xf numFmtId="0" fontId="19" fillId="7" borderId="0" xfId="0" applyFont="1" applyFill="1" applyBorder="1" applyAlignment="1">
      <alignment horizontal="left" vertical="center" wrapText="1"/>
    </xf>
    <xf numFmtId="0" fontId="19" fillId="7" borderId="22" xfId="0" applyFont="1" applyFill="1" applyBorder="1" applyAlignment="1">
      <alignment horizontal="left" wrapText="1"/>
    </xf>
    <xf numFmtId="0" fontId="19" fillId="7" borderId="10" xfId="0" applyFont="1" applyFill="1" applyBorder="1" applyAlignment="1">
      <alignment horizontal="left" wrapText="1"/>
    </xf>
    <xf numFmtId="0" fontId="19" fillId="7" borderId="0" xfId="0" applyFont="1" applyFill="1" applyBorder="1" applyAlignment="1">
      <alignment horizontal="left" wrapText="1"/>
    </xf>
    <xf numFmtId="0" fontId="49" fillId="15" borderId="22" xfId="0" applyFont="1" applyFill="1" applyBorder="1" applyAlignment="1">
      <alignment horizontal="left" wrapText="1"/>
    </xf>
    <xf numFmtId="0" fontId="49" fillId="15" borderId="10" xfId="0" applyFont="1" applyFill="1" applyBorder="1" applyAlignment="1">
      <alignment horizontal="left" wrapText="1"/>
    </xf>
    <xf numFmtId="0" fontId="49" fillId="15" borderId="0" xfId="0" applyFont="1" applyFill="1" applyBorder="1" applyAlignment="1">
      <alignment horizontal="left" wrapText="1"/>
    </xf>
    <xf numFmtId="0" fontId="49" fillId="15" borderId="2" xfId="0" applyFont="1" applyFill="1" applyBorder="1" applyAlignment="1">
      <alignment horizontal="left" wrapText="1"/>
    </xf>
    <xf numFmtId="0" fontId="19" fillId="16" borderId="22" xfId="0" applyFont="1" applyFill="1" applyBorder="1" applyAlignment="1">
      <alignment horizontal="left" wrapText="1"/>
    </xf>
    <xf numFmtId="0" fontId="19" fillId="16" borderId="10" xfId="0" applyFont="1" applyFill="1" applyBorder="1" applyAlignment="1">
      <alignment horizontal="left" wrapText="1"/>
    </xf>
    <xf numFmtId="0" fontId="19" fillId="16" borderId="0" xfId="0" applyFont="1" applyFill="1" applyBorder="1" applyAlignment="1">
      <alignment horizontal="left" wrapText="1"/>
    </xf>
    <xf numFmtId="0" fontId="19" fillId="16" borderId="2" xfId="0" applyFont="1" applyFill="1" applyBorder="1" applyAlignment="1">
      <alignment horizontal="left" wrapText="1"/>
    </xf>
    <xf numFmtId="0" fontId="2" fillId="0" borderId="37" xfId="17" applyFont="1" applyBorder="1" applyAlignment="1">
      <alignment horizontal="center"/>
    </xf>
    <xf numFmtId="0" fontId="2" fillId="0" borderId="36" xfId="17" applyFont="1" applyBorder="1" applyAlignment="1">
      <alignment horizontal="center"/>
    </xf>
    <xf numFmtId="0" fontId="2" fillId="0" borderId="5" xfId="17" applyFont="1" applyBorder="1" applyAlignment="1">
      <alignment horizontal="center"/>
    </xf>
  </cellXfs>
  <cellStyles count="20">
    <cellStyle name="Answer Codes" xfId="1"/>
    <cellStyle name="Comma 2" xfId="3"/>
    <cellStyle name="Comma 3" xfId="4"/>
    <cellStyle name="Comma 4" xfId="5"/>
    <cellStyle name="Comma 5" xfId="6"/>
    <cellStyle name="Euro" xfId="7"/>
    <cellStyle name="Euro 2" xfId="8"/>
    <cellStyle name="Module title" xfId="9"/>
    <cellStyle name="Normal" xfId="0" builtinId="0"/>
    <cellStyle name="Normal 10" xfId="19"/>
    <cellStyle name="Normal 2" xfId="10"/>
    <cellStyle name="Normal 2 2" xfId="11"/>
    <cellStyle name="Normal 4" xfId="12"/>
    <cellStyle name="Normal 5" xfId="13"/>
    <cellStyle name="Normal_Consumption" xfId="14"/>
    <cellStyle name="Normal_Okam_2006_V02_Eng 2" xfId="15"/>
    <cellStyle name="Normal_Part E" xfId="16"/>
    <cellStyle name="Normal_qst2001_provisoire" xfId="17"/>
    <cellStyle name="Questions &amp; instructions" xfId="18"/>
    <cellStyle name="Vírgula"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33</xdr:col>
      <xdr:colOff>0</xdr:colOff>
      <xdr:row>25</xdr:row>
      <xdr:rowOff>28575</xdr:rowOff>
    </xdr:from>
    <xdr:to>
      <xdr:col>33</xdr:col>
      <xdr:colOff>0</xdr:colOff>
      <xdr:row>40</xdr:row>
      <xdr:rowOff>0</xdr:rowOff>
    </xdr:to>
    <xdr:grpSp>
      <xdr:nvGrpSpPr>
        <xdr:cNvPr id="3411924" name="Group 2656">
          <a:extLst>
            <a:ext uri="{FF2B5EF4-FFF2-40B4-BE49-F238E27FC236}">
              <a16:creationId xmlns:a16="http://schemas.microsoft.com/office/drawing/2014/main" xmlns="" id="{00000000-0008-0000-0400-0000D40F3400}"/>
            </a:ext>
          </a:extLst>
        </xdr:cNvPr>
        <xdr:cNvGrpSpPr>
          <a:grpSpLocks/>
        </xdr:cNvGrpSpPr>
      </xdr:nvGrpSpPr>
      <xdr:grpSpPr bwMode="auto">
        <a:xfrm>
          <a:off x="21001567" y="4443942"/>
          <a:ext cx="0" cy="2638425"/>
          <a:chOff x="596" y="422"/>
          <a:chExt cx="56" cy="610"/>
        </a:xfrm>
      </xdr:grpSpPr>
      <xdr:grpSp>
        <xdr:nvGrpSpPr>
          <xdr:cNvPr id="3415058" name="Group 2657">
            <a:extLst>
              <a:ext uri="{FF2B5EF4-FFF2-40B4-BE49-F238E27FC236}">
                <a16:creationId xmlns:a16="http://schemas.microsoft.com/office/drawing/2014/main" xmlns="" id="{00000000-0008-0000-0400-0000121C3400}"/>
              </a:ext>
            </a:extLst>
          </xdr:cNvPr>
          <xdr:cNvGrpSpPr>
            <a:grpSpLocks/>
          </xdr:cNvGrpSpPr>
        </xdr:nvGrpSpPr>
        <xdr:grpSpPr bwMode="auto">
          <a:xfrm>
            <a:off x="596" y="422"/>
            <a:ext cx="56" cy="25"/>
            <a:chOff x="2755" y="422"/>
            <a:chExt cx="56" cy="32"/>
          </a:xfrm>
        </xdr:grpSpPr>
        <xdr:sp macro="" textlink="">
          <xdr:nvSpPr>
            <xdr:cNvPr id="3415116" name="Rectangle 2658">
              <a:extLst>
                <a:ext uri="{FF2B5EF4-FFF2-40B4-BE49-F238E27FC236}">
                  <a16:creationId xmlns:a16="http://schemas.microsoft.com/office/drawing/2014/main" xmlns="" id="{00000000-0008-0000-0400-00004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7" name="Rectangle 2659">
              <a:extLst>
                <a:ext uri="{FF2B5EF4-FFF2-40B4-BE49-F238E27FC236}">
                  <a16:creationId xmlns:a16="http://schemas.microsoft.com/office/drawing/2014/main" xmlns="" id="{00000000-0008-0000-0400-00004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59" name="Group 2660">
            <a:extLst>
              <a:ext uri="{FF2B5EF4-FFF2-40B4-BE49-F238E27FC236}">
                <a16:creationId xmlns:a16="http://schemas.microsoft.com/office/drawing/2014/main" xmlns="" id="{00000000-0008-0000-0400-0000131C3400}"/>
              </a:ext>
            </a:extLst>
          </xdr:cNvPr>
          <xdr:cNvGrpSpPr>
            <a:grpSpLocks/>
          </xdr:cNvGrpSpPr>
        </xdr:nvGrpSpPr>
        <xdr:grpSpPr bwMode="auto">
          <a:xfrm>
            <a:off x="596" y="452"/>
            <a:ext cx="56" cy="25"/>
            <a:chOff x="2755" y="422"/>
            <a:chExt cx="56" cy="32"/>
          </a:xfrm>
        </xdr:grpSpPr>
        <xdr:sp macro="" textlink="">
          <xdr:nvSpPr>
            <xdr:cNvPr id="3415114" name="Rectangle 2661">
              <a:extLst>
                <a:ext uri="{FF2B5EF4-FFF2-40B4-BE49-F238E27FC236}">
                  <a16:creationId xmlns:a16="http://schemas.microsoft.com/office/drawing/2014/main" xmlns="" id="{00000000-0008-0000-0400-00004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5" name="Rectangle 2662">
              <a:extLst>
                <a:ext uri="{FF2B5EF4-FFF2-40B4-BE49-F238E27FC236}">
                  <a16:creationId xmlns:a16="http://schemas.microsoft.com/office/drawing/2014/main" xmlns="" id="{00000000-0008-0000-0400-00004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0" name="Group 2663">
            <a:extLst>
              <a:ext uri="{FF2B5EF4-FFF2-40B4-BE49-F238E27FC236}">
                <a16:creationId xmlns:a16="http://schemas.microsoft.com/office/drawing/2014/main" xmlns="" id="{00000000-0008-0000-0400-0000141C3400}"/>
              </a:ext>
            </a:extLst>
          </xdr:cNvPr>
          <xdr:cNvGrpSpPr>
            <a:grpSpLocks/>
          </xdr:cNvGrpSpPr>
        </xdr:nvGrpSpPr>
        <xdr:grpSpPr bwMode="auto">
          <a:xfrm>
            <a:off x="596" y="482"/>
            <a:ext cx="56" cy="25"/>
            <a:chOff x="2755" y="422"/>
            <a:chExt cx="56" cy="32"/>
          </a:xfrm>
        </xdr:grpSpPr>
        <xdr:sp macro="" textlink="">
          <xdr:nvSpPr>
            <xdr:cNvPr id="3415112" name="Rectangle 2664">
              <a:extLst>
                <a:ext uri="{FF2B5EF4-FFF2-40B4-BE49-F238E27FC236}">
                  <a16:creationId xmlns:a16="http://schemas.microsoft.com/office/drawing/2014/main" xmlns="" id="{00000000-0008-0000-0400-00004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3" name="Rectangle 2665">
              <a:extLst>
                <a:ext uri="{FF2B5EF4-FFF2-40B4-BE49-F238E27FC236}">
                  <a16:creationId xmlns:a16="http://schemas.microsoft.com/office/drawing/2014/main" xmlns="" id="{00000000-0008-0000-0400-00004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1" name="Group 2666">
            <a:extLst>
              <a:ext uri="{FF2B5EF4-FFF2-40B4-BE49-F238E27FC236}">
                <a16:creationId xmlns:a16="http://schemas.microsoft.com/office/drawing/2014/main" xmlns="" id="{00000000-0008-0000-0400-0000151C3400}"/>
              </a:ext>
            </a:extLst>
          </xdr:cNvPr>
          <xdr:cNvGrpSpPr>
            <a:grpSpLocks/>
          </xdr:cNvGrpSpPr>
        </xdr:nvGrpSpPr>
        <xdr:grpSpPr bwMode="auto">
          <a:xfrm>
            <a:off x="596" y="512"/>
            <a:ext cx="56" cy="25"/>
            <a:chOff x="2755" y="422"/>
            <a:chExt cx="56" cy="32"/>
          </a:xfrm>
        </xdr:grpSpPr>
        <xdr:sp macro="" textlink="">
          <xdr:nvSpPr>
            <xdr:cNvPr id="3415110" name="Rectangle 2667">
              <a:extLst>
                <a:ext uri="{FF2B5EF4-FFF2-40B4-BE49-F238E27FC236}">
                  <a16:creationId xmlns:a16="http://schemas.microsoft.com/office/drawing/2014/main" xmlns="" id="{00000000-0008-0000-0400-00004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1" name="Rectangle 2668">
              <a:extLst>
                <a:ext uri="{FF2B5EF4-FFF2-40B4-BE49-F238E27FC236}">
                  <a16:creationId xmlns:a16="http://schemas.microsoft.com/office/drawing/2014/main" xmlns="" id="{00000000-0008-0000-0400-00004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2" name="Group 2669">
            <a:extLst>
              <a:ext uri="{FF2B5EF4-FFF2-40B4-BE49-F238E27FC236}">
                <a16:creationId xmlns:a16="http://schemas.microsoft.com/office/drawing/2014/main" xmlns="" id="{00000000-0008-0000-0400-0000161C3400}"/>
              </a:ext>
            </a:extLst>
          </xdr:cNvPr>
          <xdr:cNvGrpSpPr>
            <a:grpSpLocks/>
          </xdr:cNvGrpSpPr>
        </xdr:nvGrpSpPr>
        <xdr:grpSpPr bwMode="auto">
          <a:xfrm>
            <a:off x="596" y="542"/>
            <a:ext cx="56" cy="25"/>
            <a:chOff x="2755" y="422"/>
            <a:chExt cx="56" cy="32"/>
          </a:xfrm>
        </xdr:grpSpPr>
        <xdr:sp macro="" textlink="">
          <xdr:nvSpPr>
            <xdr:cNvPr id="3415108" name="Rectangle 2670">
              <a:extLst>
                <a:ext uri="{FF2B5EF4-FFF2-40B4-BE49-F238E27FC236}">
                  <a16:creationId xmlns:a16="http://schemas.microsoft.com/office/drawing/2014/main" xmlns="" id="{00000000-0008-0000-0400-00004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9" name="Rectangle 2671">
              <a:extLst>
                <a:ext uri="{FF2B5EF4-FFF2-40B4-BE49-F238E27FC236}">
                  <a16:creationId xmlns:a16="http://schemas.microsoft.com/office/drawing/2014/main" xmlns="" id="{00000000-0008-0000-0400-00004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3" name="Group 2672">
            <a:extLst>
              <a:ext uri="{FF2B5EF4-FFF2-40B4-BE49-F238E27FC236}">
                <a16:creationId xmlns:a16="http://schemas.microsoft.com/office/drawing/2014/main" xmlns="" id="{00000000-0008-0000-0400-0000171C3400}"/>
              </a:ext>
            </a:extLst>
          </xdr:cNvPr>
          <xdr:cNvGrpSpPr>
            <a:grpSpLocks/>
          </xdr:cNvGrpSpPr>
        </xdr:nvGrpSpPr>
        <xdr:grpSpPr bwMode="auto">
          <a:xfrm>
            <a:off x="596" y="577"/>
            <a:ext cx="56" cy="25"/>
            <a:chOff x="2755" y="422"/>
            <a:chExt cx="56" cy="32"/>
          </a:xfrm>
        </xdr:grpSpPr>
        <xdr:sp macro="" textlink="">
          <xdr:nvSpPr>
            <xdr:cNvPr id="3415106" name="Rectangle 2673">
              <a:extLst>
                <a:ext uri="{FF2B5EF4-FFF2-40B4-BE49-F238E27FC236}">
                  <a16:creationId xmlns:a16="http://schemas.microsoft.com/office/drawing/2014/main" xmlns="" id="{00000000-0008-0000-0400-00004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7" name="Rectangle 2674">
              <a:extLst>
                <a:ext uri="{FF2B5EF4-FFF2-40B4-BE49-F238E27FC236}">
                  <a16:creationId xmlns:a16="http://schemas.microsoft.com/office/drawing/2014/main" xmlns="" id="{00000000-0008-0000-0400-00004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4" name="Group 2675">
            <a:extLst>
              <a:ext uri="{FF2B5EF4-FFF2-40B4-BE49-F238E27FC236}">
                <a16:creationId xmlns:a16="http://schemas.microsoft.com/office/drawing/2014/main" xmlns="" id="{00000000-0008-0000-0400-0000181C3400}"/>
              </a:ext>
            </a:extLst>
          </xdr:cNvPr>
          <xdr:cNvGrpSpPr>
            <a:grpSpLocks/>
          </xdr:cNvGrpSpPr>
        </xdr:nvGrpSpPr>
        <xdr:grpSpPr bwMode="auto">
          <a:xfrm>
            <a:off x="596" y="607"/>
            <a:ext cx="56" cy="25"/>
            <a:chOff x="2755" y="422"/>
            <a:chExt cx="56" cy="32"/>
          </a:xfrm>
        </xdr:grpSpPr>
        <xdr:sp macro="" textlink="">
          <xdr:nvSpPr>
            <xdr:cNvPr id="3415104" name="Rectangle 2676">
              <a:extLst>
                <a:ext uri="{FF2B5EF4-FFF2-40B4-BE49-F238E27FC236}">
                  <a16:creationId xmlns:a16="http://schemas.microsoft.com/office/drawing/2014/main" xmlns="" id="{00000000-0008-0000-0400-00004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5" name="Rectangle 2677">
              <a:extLst>
                <a:ext uri="{FF2B5EF4-FFF2-40B4-BE49-F238E27FC236}">
                  <a16:creationId xmlns:a16="http://schemas.microsoft.com/office/drawing/2014/main" xmlns="" id="{00000000-0008-0000-0400-00004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5" name="Group 2678">
            <a:extLst>
              <a:ext uri="{FF2B5EF4-FFF2-40B4-BE49-F238E27FC236}">
                <a16:creationId xmlns:a16="http://schemas.microsoft.com/office/drawing/2014/main" xmlns="" id="{00000000-0008-0000-0400-0000191C3400}"/>
              </a:ext>
            </a:extLst>
          </xdr:cNvPr>
          <xdr:cNvGrpSpPr>
            <a:grpSpLocks/>
          </xdr:cNvGrpSpPr>
        </xdr:nvGrpSpPr>
        <xdr:grpSpPr bwMode="auto">
          <a:xfrm>
            <a:off x="596" y="637"/>
            <a:ext cx="56" cy="25"/>
            <a:chOff x="2755" y="422"/>
            <a:chExt cx="56" cy="32"/>
          </a:xfrm>
        </xdr:grpSpPr>
        <xdr:sp macro="" textlink="">
          <xdr:nvSpPr>
            <xdr:cNvPr id="3415102" name="Rectangle 2679">
              <a:extLst>
                <a:ext uri="{FF2B5EF4-FFF2-40B4-BE49-F238E27FC236}">
                  <a16:creationId xmlns:a16="http://schemas.microsoft.com/office/drawing/2014/main" xmlns="" id="{00000000-0008-0000-0400-00003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3" name="Rectangle 2680">
              <a:extLst>
                <a:ext uri="{FF2B5EF4-FFF2-40B4-BE49-F238E27FC236}">
                  <a16:creationId xmlns:a16="http://schemas.microsoft.com/office/drawing/2014/main" xmlns="" id="{00000000-0008-0000-0400-00003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6" name="Group 2681">
            <a:extLst>
              <a:ext uri="{FF2B5EF4-FFF2-40B4-BE49-F238E27FC236}">
                <a16:creationId xmlns:a16="http://schemas.microsoft.com/office/drawing/2014/main" xmlns="" id="{00000000-0008-0000-0400-00001A1C3400}"/>
              </a:ext>
            </a:extLst>
          </xdr:cNvPr>
          <xdr:cNvGrpSpPr>
            <a:grpSpLocks/>
          </xdr:cNvGrpSpPr>
        </xdr:nvGrpSpPr>
        <xdr:grpSpPr bwMode="auto">
          <a:xfrm>
            <a:off x="596" y="667"/>
            <a:ext cx="56" cy="25"/>
            <a:chOff x="2755" y="422"/>
            <a:chExt cx="56" cy="32"/>
          </a:xfrm>
        </xdr:grpSpPr>
        <xdr:sp macro="" textlink="">
          <xdr:nvSpPr>
            <xdr:cNvPr id="3415100" name="Rectangle 2682">
              <a:extLst>
                <a:ext uri="{FF2B5EF4-FFF2-40B4-BE49-F238E27FC236}">
                  <a16:creationId xmlns:a16="http://schemas.microsoft.com/office/drawing/2014/main" xmlns="" id="{00000000-0008-0000-0400-00003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1" name="Rectangle 2683">
              <a:extLst>
                <a:ext uri="{FF2B5EF4-FFF2-40B4-BE49-F238E27FC236}">
                  <a16:creationId xmlns:a16="http://schemas.microsoft.com/office/drawing/2014/main" xmlns="" id="{00000000-0008-0000-0400-00003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7" name="Group 2684">
            <a:extLst>
              <a:ext uri="{FF2B5EF4-FFF2-40B4-BE49-F238E27FC236}">
                <a16:creationId xmlns:a16="http://schemas.microsoft.com/office/drawing/2014/main" xmlns="" id="{00000000-0008-0000-0400-00001B1C3400}"/>
              </a:ext>
            </a:extLst>
          </xdr:cNvPr>
          <xdr:cNvGrpSpPr>
            <a:grpSpLocks/>
          </xdr:cNvGrpSpPr>
        </xdr:nvGrpSpPr>
        <xdr:grpSpPr bwMode="auto">
          <a:xfrm>
            <a:off x="596" y="697"/>
            <a:ext cx="56" cy="25"/>
            <a:chOff x="2755" y="422"/>
            <a:chExt cx="56" cy="32"/>
          </a:xfrm>
        </xdr:grpSpPr>
        <xdr:sp macro="" textlink="">
          <xdr:nvSpPr>
            <xdr:cNvPr id="3415098" name="Rectangle 2685">
              <a:extLst>
                <a:ext uri="{FF2B5EF4-FFF2-40B4-BE49-F238E27FC236}">
                  <a16:creationId xmlns:a16="http://schemas.microsoft.com/office/drawing/2014/main" xmlns="" id="{00000000-0008-0000-0400-00003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9" name="Rectangle 2686">
              <a:extLst>
                <a:ext uri="{FF2B5EF4-FFF2-40B4-BE49-F238E27FC236}">
                  <a16:creationId xmlns:a16="http://schemas.microsoft.com/office/drawing/2014/main" xmlns="" id="{00000000-0008-0000-0400-00003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8" name="Group 2687">
            <a:extLst>
              <a:ext uri="{FF2B5EF4-FFF2-40B4-BE49-F238E27FC236}">
                <a16:creationId xmlns:a16="http://schemas.microsoft.com/office/drawing/2014/main" xmlns="" id="{00000000-0008-0000-0400-00001C1C3400}"/>
              </a:ext>
            </a:extLst>
          </xdr:cNvPr>
          <xdr:cNvGrpSpPr>
            <a:grpSpLocks/>
          </xdr:cNvGrpSpPr>
        </xdr:nvGrpSpPr>
        <xdr:grpSpPr bwMode="auto">
          <a:xfrm>
            <a:off x="596" y="732"/>
            <a:ext cx="56" cy="25"/>
            <a:chOff x="2755" y="422"/>
            <a:chExt cx="56" cy="32"/>
          </a:xfrm>
        </xdr:grpSpPr>
        <xdr:sp macro="" textlink="">
          <xdr:nvSpPr>
            <xdr:cNvPr id="3415096" name="Rectangle 2688">
              <a:extLst>
                <a:ext uri="{FF2B5EF4-FFF2-40B4-BE49-F238E27FC236}">
                  <a16:creationId xmlns:a16="http://schemas.microsoft.com/office/drawing/2014/main" xmlns="" id="{00000000-0008-0000-0400-00003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7" name="Rectangle 2689">
              <a:extLst>
                <a:ext uri="{FF2B5EF4-FFF2-40B4-BE49-F238E27FC236}">
                  <a16:creationId xmlns:a16="http://schemas.microsoft.com/office/drawing/2014/main" xmlns="" id="{00000000-0008-0000-0400-00003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9" name="Group 2690">
            <a:extLst>
              <a:ext uri="{FF2B5EF4-FFF2-40B4-BE49-F238E27FC236}">
                <a16:creationId xmlns:a16="http://schemas.microsoft.com/office/drawing/2014/main" xmlns="" id="{00000000-0008-0000-0400-00001D1C3400}"/>
              </a:ext>
            </a:extLst>
          </xdr:cNvPr>
          <xdr:cNvGrpSpPr>
            <a:grpSpLocks/>
          </xdr:cNvGrpSpPr>
        </xdr:nvGrpSpPr>
        <xdr:grpSpPr bwMode="auto">
          <a:xfrm>
            <a:off x="596" y="762"/>
            <a:ext cx="56" cy="25"/>
            <a:chOff x="2755" y="422"/>
            <a:chExt cx="56" cy="32"/>
          </a:xfrm>
        </xdr:grpSpPr>
        <xdr:sp macro="" textlink="">
          <xdr:nvSpPr>
            <xdr:cNvPr id="3415094" name="Rectangle 2691">
              <a:extLst>
                <a:ext uri="{FF2B5EF4-FFF2-40B4-BE49-F238E27FC236}">
                  <a16:creationId xmlns:a16="http://schemas.microsoft.com/office/drawing/2014/main" xmlns="" id="{00000000-0008-0000-0400-00003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5" name="Rectangle 2692">
              <a:extLst>
                <a:ext uri="{FF2B5EF4-FFF2-40B4-BE49-F238E27FC236}">
                  <a16:creationId xmlns:a16="http://schemas.microsoft.com/office/drawing/2014/main" xmlns="" id="{00000000-0008-0000-0400-00003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0" name="Group 2693">
            <a:extLst>
              <a:ext uri="{FF2B5EF4-FFF2-40B4-BE49-F238E27FC236}">
                <a16:creationId xmlns:a16="http://schemas.microsoft.com/office/drawing/2014/main" xmlns="" id="{00000000-0008-0000-0400-00001E1C3400}"/>
              </a:ext>
            </a:extLst>
          </xdr:cNvPr>
          <xdr:cNvGrpSpPr>
            <a:grpSpLocks/>
          </xdr:cNvGrpSpPr>
        </xdr:nvGrpSpPr>
        <xdr:grpSpPr bwMode="auto">
          <a:xfrm>
            <a:off x="596" y="792"/>
            <a:ext cx="56" cy="25"/>
            <a:chOff x="2755" y="422"/>
            <a:chExt cx="56" cy="32"/>
          </a:xfrm>
        </xdr:grpSpPr>
        <xdr:sp macro="" textlink="">
          <xdr:nvSpPr>
            <xdr:cNvPr id="3415092" name="Rectangle 2694">
              <a:extLst>
                <a:ext uri="{FF2B5EF4-FFF2-40B4-BE49-F238E27FC236}">
                  <a16:creationId xmlns:a16="http://schemas.microsoft.com/office/drawing/2014/main" xmlns="" id="{00000000-0008-0000-0400-00003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3" name="Rectangle 2695">
              <a:extLst>
                <a:ext uri="{FF2B5EF4-FFF2-40B4-BE49-F238E27FC236}">
                  <a16:creationId xmlns:a16="http://schemas.microsoft.com/office/drawing/2014/main" xmlns="" id="{00000000-0008-0000-0400-00003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1" name="Group 2696">
            <a:extLst>
              <a:ext uri="{FF2B5EF4-FFF2-40B4-BE49-F238E27FC236}">
                <a16:creationId xmlns:a16="http://schemas.microsoft.com/office/drawing/2014/main" xmlns="" id="{00000000-0008-0000-0400-00001F1C3400}"/>
              </a:ext>
            </a:extLst>
          </xdr:cNvPr>
          <xdr:cNvGrpSpPr>
            <a:grpSpLocks/>
          </xdr:cNvGrpSpPr>
        </xdr:nvGrpSpPr>
        <xdr:grpSpPr bwMode="auto">
          <a:xfrm>
            <a:off x="596" y="822"/>
            <a:ext cx="56" cy="25"/>
            <a:chOff x="2755" y="422"/>
            <a:chExt cx="56" cy="32"/>
          </a:xfrm>
        </xdr:grpSpPr>
        <xdr:sp macro="" textlink="">
          <xdr:nvSpPr>
            <xdr:cNvPr id="3415090" name="Rectangle 2697">
              <a:extLst>
                <a:ext uri="{FF2B5EF4-FFF2-40B4-BE49-F238E27FC236}">
                  <a16:creationId xmlns:a16="http://schemas.microsoft.com/office/drawing/2014/main" xmlns="" id="{00000000-0008-0000-0400-00003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1" name="Rectangle 2698">
              <a:extLst>
                <a:ext uri="{FF2B5EF4-FFF2-40B4-BE49-F238E27FC236}">
                  <a16:creationId xmlns:a16="http://schemas.microsoft.com/office/drawing/2014/main" xmlns="" id="{00000000-0008-0000-0400-00003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2" name="Group 2699">
            <a:extLst>
              <a:ext uri="{FF2B5EF4-FFF2-40B4-BE49-F238E27FC236}">
                <a16:creationId xmlns:a16="http://schemas.microsoft.com/office/drawing/2014/main" xmlns="" id="{00000000-0008-0000-0400-0000201C3400}"/>
              </a:ext>
            </a:extLst>
          </xdr:cNvPr>
          <xdr:cNvGrpSpPr>
            <a:grpSpLocks/>
          </xdr:cNvGrpSpPr>
        </xdr:nvGrpSpPr>
        <xdr:grpSpPr bwMode="auto">
          <a:xfrm>
            <a:off x="596" y="852"/>
            <a:ext cx="56" cy="25"/>
            <a:chOff x="2755" y="422"/>
            <a:chExt cx="56" cy="32"/>
          </a:xfrm>
        </xdr:grpSpPr>
        <xdr:sp macro="" textlink="">
          <xdr:nvSpPr>
            <xdr:cNvPr id="3415088" name="Rectangle 2700">
              <a:extLst>
                <a:ext uri="{FF2B5EF4-FFF2-40B4-BE49-F238E27FC236}">
                  <a16:creationId xmlns:a16="http://schemas.microsoft.com/office/drawing/2014/main" xmlns="" id="{00000000-0008-0000-0400-00003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9" name="Rectangle 2701">
              <a:extLst>
                <a:ext uri="{FF2B5EF4-FFF2-40B4-BE49-F238E27FC236}">
                  <a16:creationId xmlns:a16="http://schemas.microsoft.com/office/drawing/2014/main" xmlns="" id="{00000000-0008-0000-0400-00003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3" name="Group 2702">
            <a:extLst>
              <a:ext uri="{FF2B5EF4-FFF2-40B4-BE49-F238E27FC236}">
                <a16:creationId xmlns:a16="http://schemas.microsoft.com/office/drawing/2014/main" xmlns="" id="{00000000-0008-0000-0400-0000211C3400}"/>
              </a:ext>
            </a:extLst>
          </xdr:cNvPr>
          <xdr:cNvGrpSpPr>
            <a:grpSpLocks/>
          </xdr:cNvGrpSpPr>
        </xdr:nvGrpSpPr>
        <xdr:grpSpPr bwMode="auto">
          <a:xfrm>
            <a:off x="596" y="887"/>
            <a:ext cx="56" cy="25"/>
            <a:chOff x="2755" y="422"/>
            <a:chExt cx="56" cy="32"/>
          </a:xfrm>
        </xdr:grpSpPr>
        <xdr:sp macro="" textlink="">
          <xdr:nvSpPr>
            <xdr:cNvPr id="3415086" name="Rectangle 2703">
              <a:extLst>
                <a:ext uri="{FF2B5EF4-FFF2-40B4-BE49-F238E27FC236}">
                  <a16:creationId xmlns:a16="http://schemas.microsoft.com/office/drawing/2014/main" xmlns="" id="{00000000-0008-0000-0400-00002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7" name="Rectangle 2704">
              <a:extLst>
                <a:ext uri="{FF2B5EF4-FFF2-40B4-BE49-F238E27FC236}">
                  <a16:creationId xmlns:a16="http://schemas.microsoft.com/office/drawing/2014/main" xmlns="" id="{00000000-0008-0000-0400-00002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4" name="Group 2705">
            <a:extLst>
              <a:ext uri="{FF2B5EF4-FFF2-40B4-BE49-F238E27FC236}">
                <a16:creationId xmlns:a16="http://schemas.microsoft.com/office/drawing/2014/main" xmlns="" id="{00000000-0008-0000-0400-0000221C3400}"/>
              </a:ext>
            </a:extLst>
          </xdr:cNvPr>
          <xdr:cNvGrpSpPr>
            <a:grpSpLocks/>
          </xdr:cNvGrpSpPr>
        </xdr:nvGrpSpPr>
        <xdr:grpSpPr bwMode="auto">
          <a:xfrm>
            <a:off x="596" y="917"/>
            <a:ext cx="56" cy="25"/>
            <a:chOff x="2755" y="422"/>
            <a:chExt cx="56" cy="32"/>
          </a:xfrm>
        </xdr:grpSpPr>
        <xdr:sp macro="" textlink="">
          <xdr:nvSpPr>
            <xdr:cNvPr id="3415084" name="Rectangle 2706">
              <a:extLst>
                <a:ext uri="{FF2B5EF4-FFF2-40B4-BE49-F238E27FC236}">
                  <a16:creationId xmlns:a16="http://schemas.microsoft.com/office/drawing/2014/main" xmlns="" id="{00000000-0008-0000-0400-00002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5" name="Rectangle 2707">
              <a:extLst>
                <a:ext uri="{FF2B5EF4-FFF2-40B4-BE49-F238E27FC236}">
                  <a16:creationId xmlns:a16="http://schemas.microsoft.com/office/drawing/2014/main" xmlns="" id="{00000000-0008-0000-0400-00002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5" name="Group 2708">
            <a:extLst>
              <a:ext uri="{FF2B5EF4-FFF2-40B4-BE49-F238E27FC236}">
                <a16:creationId xmlns:a16="http://schemas.microsoft.com/office/drawing/2014/main" xmlns="" id="{00000000-0008-0000-0400-0000231C3400}"/>
              </a:ext>
            </a:extLst>
          </xdr:cNvPr>
          <xdr:cNvGrpSpPr>
            <a:grpSpLocks/>
          </xdr:cNvGrpSpPr>
        </xdr:nvGrpSpPr>
        <xdr:grpSpPr bwMode="auto">
          <a:xfrm>
            <a:off x="596" y="947"/>
            <a:ext cx="56" cy="25"/>
            <a:chOff x="2755" y="422"/>
            <a:chExt cx="56" cy="32"/>
          </a:xfrm>
        </xdr:grpSpPr>
        <xdr:sp macro="" textlink="">
          <xdr:nvSpPr>
            <xdr:cNvPr id="3415082" name="Rectangle 2709">
              <a:extLst>
                <a:ext uri="{FF2B5EF4-FFF2-40B4-BE49-F238E27FC236}">
                  <a16:creationId xmlns:a16="http://schemas.microsoft.com/office/drawing/2014/main" xmlns="" id="{00000000-0008-0000-0400-00002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3" name="Rectangle 2710">
              <a:extLst>
                <a:ext uri="{FF2B5EF4-FFF2-40B4-BE49-F238E27FC236}">
                  <a16:creationId xmlns:a16="http://schemas.microsoft.com/office/drawing/2014/main" xmlns="" id="{00000000-0008-0000-0400-00002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6" name="Group 2711">
            <a:extLst>
              <a:ext uri="{FF2B5EF4-FFF2-40B4-BE49-F238E27FC236}">
                <a16:creationId xmlns:a16="http://schemas.microsoft.com/office/drawing/2014/main" xmlns="" id="{00000000-0008-0000-0400-0000241C3400}"/>
              </a:ext>
            </a:extLst>
          </xdr:cNvPr>
          <xdr:cNvGrpSpPr>
            <a:grpSpLocks/>
          </xdr:cNvGrpSpPr>
        </xdr:nvGrpSpPr>
        <xdr:grpSpPr bwMode="auto">
          <a:xfrm>
            <a:off x="596" y="977"/>
            <a:ext cx="56" cy="25"/>
            <a:chOff x="2755" y="422"/>
            <a:chExt cx="56" cy="32"/>
          </a:xfrm>
        </xdr:grpSpPr>
        <xdr:sp macro="" textlink="">
          <xdr:nvSpPr>
            <xdr:cNvPr id="3415080" name="Rectangle 2712">
              <a:extLst>
                <a:ext uri="{FF2B5EF4-FFF2-40B4-BE49-F238E27FC236}">
                  <a16:creationId xmlns:a16="http://schemas.microsoft.com/office/drawing/2014/main" xmlns="" id="{00000000-0008-0000-0400-00002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1" name="Rectangle 2713">
              <a:extLst>
                <a:ext uri="{FF2B5EF4-FFF2-40B4-BE49-F238E27FC236}">
                  <a16:creationId xmlns:a16="http://schemas.microsoft.com/office/drawing/2014/main" xmlns="" id="{00000000-0008-0000-0400-00002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7" name="Group 2714">
            <a:extLst>
              <a:ext uri="{FF2B5EF4-FFF2-40B4-BE49-F238E27FC236}">
                <a16:creationId xmlns:a16="http://schemas.microsoft.com/office/drawing/2014/main" xmlns="" id="{00000000-0008-0000-0400-0000251C3400}"/>
              </a:ext>
            </a:extLst>
          </xdr:cNvPr>
          <xdr:cNvGrpSpPr>
            <a:grpSpLocks/>
          </xdr:cNvGrpSpPr>
        </xdr:nvGrpSpPr>
        <xdr:grpSpPr bwMode="auto">
          <a:xfrm>
            <a:off x="596" y="1007"/>
            <a:ext cx="56" cy="25"/>
            <a:chOff x="2755" y="422"/>
            <a:chExt cx="56" cy="32"/>
          </a:xfrm>
        </xdr:grpSpPr>
        <xdr:sp macro="" textlink="">
          <xdr:nvSpPr>
            <xdr:cNvPr id="3415078" name="Rectangle 2715">
              <a:extLst>
                <a:ext uri="{FF2B5EF4-FFF2-40B4-BE49-F238E27FC236}">
                  <a16:creationId xmlns:a16="http://schemas.microsoft.com/office/drawing/2014/main" xmlns="" id="{00000000-0008-0000-0400-00002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79" name="Rectangle 2716">
              <a:extLst>
                <a:ext uri="{FF2B5EF4-FFF2-40B4-BE49-F238E27FC236}">
                  <a16:creationId xmlns:a16="http://schemas.microsoft.com/office/drawing/2014/main" xmlns="" id="{00000000-0008-0000-0400-00002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31</xdr:col>
      <xdr:colOff>0</xdr:colOff>
      <xdr:row>25</xdr:row>
      <xdr:rowOff>28575</xdr:rowOff>
    </xdr:from>
    <xdr:to>
      <xdr:col>31</xdr:col>
      <xdr:colOff>0</xdr:colOff>
      <xdr:row>40</xdr:row>
      <xdr:rowOff>0</xdr:rowOff>
    </xdr:to>
    <xdr:grpSp>
      <xdr:nvGrpSpPr>
        <xdr:cNvPr id="3411925" name="Group 2656">
          <a:extLst>
            <a:ext uri="{FF2B5EF4-FFF2-40B4-BE49-F238E27FC236}">
              <a16:creationId xmlns:a16="http://schemas.microsoft.com/office/drawing/2014/main" xmlns="" id="{00000000-0008-0000-0400-0000D50F3400}"/>
            </a:ext>
          </a:extLst>
        </xdr:cNvPr>
        <xdr:cNvGrpSpPr>
          <a:grpSpLocks/>
        </xdr:cNvGrpSpPr>
      </xdr:nvGrpSpPr>
      <xdr:grpSpPr bwMode="auto">
        <a:xfrm>
          <a:off x="20015200" y="4443942"/>
          <a:ext cx="0" cy="2638425"/>
          <a:chOff x="596" y="422"/>
          <a:chExt cx="56" cy="610"/>
        </a:xfrm>
      </xdr:grpSpPr>
      <xdr:grpSp>
        <xdr:nvGrpSpPr>
          <xdr:cNvPr id="3411926" name="Group 2657">
            <a:extLst>
              <a:ext uri="{FF2B5EF4-FFF2-40B4-BE49-F238E27FC236}">
                <a16:creationId xmlns:a16="http://schemas.microsoft.com/office/drawing/2014/main" xmlns="" id="{00000000-0008-0000-0400-0000D60F3400}"/>
              </a:ext>
            </a:extLst>
          </xdr:cNvPr>
          <xdr:cNvGrpSpPr>
            <a:grpSpLocks/>
          </xdr:cNvGrpSpPr>
        </xdr:nvGrpSpPr>
        <xdr:grpSpPr bwMode="auto">
          <a:xfrm>
            <a:off x="596" y="422"/>
            <a:ext cx="56" cy="25"/>
            <a:chOff x="2755" y="422"/>
            <a:chExt cx="56" cy="32"/>
          </a:xfrm>
        </xdr:grpSpPr>
        <xdr:sp macro="" textlink="">
          <xdr:nvSpPr>
            <xdr:cNvPr id="3415056" name="Rectangle 2658">
              <a:extLst>
                <a:ext uri="{FF2B5EF4-FFF2-40B4-BE49-F238E27FC236}">
                  <a16:creationId xmlns:a16="http://schemas.microsoft.com/office/drawing/2014/main" xmlns="" id="{00000000-0008-0000-0400-00001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7" name="Rectangle 2659">
              <a:extLst>
                <a:ext uri="{FF2B5EF4-FFF2-40B4-BE49-F238E27FC236}">
                  <a16:creationId xmlns:a16="http://schemas.microsoft.com/office/drawing/2014/main" xmlns="" id="{00000000-0008-0000-0400-00001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7" name="Group 2660">
            <a:extLst>
              <a:ext uri="{FF2B5EF4-FFF2-40B4-BE49-F238E27FC236}">
                <a16:creationId xmlns:a16="http://schemas.microsoft.com/office/drawing/2014/main" xmlns="" id="{00000000-0008-0000-0400-0000D70F3400}"/>
              </a:ext>
            </a:extLst>
          </xdr:cNvPr>
          <xdr:cNvGrpSpPr>
            <a:grpSpLocks/>
          </xdr:cNvGrpSpPr>
        </xdr:nvGrpSpPr>
        <xdr:grpSpPr bwMode="auto">
          <a:xfrm>
            <a:off x="596" y="452"/>
            <a:ext cx="56" cy="25"/>
            <a:chOff x="2755" y="422"/>
            <a:chExt cx="56" cy="32"/>
          </a:xfrm>
        </xdr:grpSpPr>
        <xdr:sp macro="" textlink="">
          <xdr:nvSpPr>
            <xdr:cNvPr id="3415054" name="Rectangle 2661">
              <a:extLst>
                <a:ext uri="{FF2B5EF4-FFF2-40B4-BE49-F238E27FC236}">
                  <a16:creationId xmlns:a16="http://schemas.microsoft.com/office/drawing/2014/main" xmlns="" id="{00000000-0008-0000-0400-00000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5" name="Rectangle 2662">
              <a:extLst>
                <a:ext uri="{FF2B5EF4-FFF2-40B4-BE49-F238E27FC236}">
                  <a16:creationId xmlns:a16="http://schemas.microsoft.com/office/drawing/2014/main" xmlns="" id="{00000000-0008-0000-0400-00000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8" name="Group 2663">
            <a:extLst>
              <a:ext uri="{FF2B5EF4-FFF2-40B4-BE49-F238E27FC236}">
                <a16:creationId xmlns:a16="http://schemas.microsoft.com/office/drawing/2014/main" xmlns="" id="{00000000-0008-0000-0400-0000D80F3400}"/>
              </a:ext>
            </a:extLst>
          </xdr:cNvPr>
          <xdr:cNvGrpSpPr>
            <a:grpSpLocks/>
          </xdr:cNvGrpSpPr>
        </xdr:nvGrpSpPr>
        <xdr:grpSpPr bwMode="auto">
          <a:xfrm>
            <a:off x="596" y="482"/>
            <a:ext cx="56" cy="25"/>
            <a:chOff x="2755" y="422"/>
            <a:chExt cx="56" cy="32"/>
          </a:xfrm>
        </xdr:grpSpPr>
        <xdr:sp macro="" textlink="">
          <xdr:nvSpPr>
            <xdr:cNvPr id="3415052" name="Rectangle 2664">
              <a:extLst>
                <a:ext uri="{FF2B5EF4-FFF2-40B4-BE49-F238E27FC236}">
                  <a16:creationId xmlns:a16="http://schemas.microsoft.com/office/drawing/2014/main" xmlns="" id="{00000000-0008-0000-0400-00000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3" name="Rectangle 2665">
              <a:extLst>
                <a:ext uri="{FF2B5EF4-FFF2-40B4-BE49-F238E27FC236}">
                  <a16:creationId xmlns:a16="http://schemas.microsoft.com/office/drawing/2014/main" xmlns="" id="{00000000-0008-0000-0400-00000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9" name="Group 2666">
            <a:extLst>
              <a:ext uri="{FF2B5EF4-FFF2-40B4-BE49-F238E27FC236}">
                <a16:creationId xmlns:a16="http://schemas.microsoft.com/office/drawing/2014/main" xmlns="" id="{00000000-0008-0000-0400-0000D90F3400}"/>
              </a:ext>
            </a:extLst>
          </xdr:cNvPr>
          <xdr:cNvGrpSpPr>
            <a:grpSpLocks/>
          </xdr:cNvGrpSpPr>
        </xdr:nvGrpSpPr>
        <xdr:grpSpPr bwMode="auto">
          <a:xfrm>
            <a:off x="596" y="512"/>
            <a:ext cx="56" cy="25"/>
            <a:chOff x="2755" y="422"/>
            <a:chExt cx="56" cy="32"/>
          </a:xfrm>
        </xdr:grpSpPr>
        <xdr:sp macro="" textlink="">
          <xdr:nvSpPr>
            <xdr:cNvPr id="3415050" name="Rectangle 2667">
              <a:extLst>
                <a:ext uri="{FF2B5EF4-FFF2-40B4-BE49-F238E27FC236}">
                  <a16:creationId xmlns:a16="http://schemas.microsoft.com/office/drawing/2014/main" xmlns="" id="{00000000-0008-0000-0400-00000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1" name="Rectangle 2668">
              <a:extLst>
                <a:ext uri="{FF2B5EF4-FFF2-40B4-BE49-F238E27FC236}">
                  <a16:creationId xmlns:a16="http://schemas.microsoft.com/office/drawing/2014/main" xmlns="" id="{00000000-0008-0000-0400-00000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0" name="Group 2669">
            <a:extLst>
              <a:ext uri="{FF2B5EF4-FFF2-40B4-BE49-F238E27FC236}">
                <a16:creationId xmlns:a16="http://schemas.microsoft.com/office/drawing/2014/main" xmlns="" id="{00000000-0008-0000-0400-0000DA0F3400}"/>
              </a:ext>
            </a:extLst>
          </xdr:cNvPr>
          <xdr:cNvGrpSpPr>
            <a:grpSpLocks/>
          </xdr:cNvGrpSpPr>
        </xdr:nvGrpSpPr>
        <xdr:grpSpPr bwMode="auto">
          <a:xfrm>
            <a:off x="596" y="542"/>
            <a:ext cx="56" cy="25"/>
            <a:chOff x="2755" y="422"/>
            <a:chExt cx="56" cy="32"/>
          </a:xfrm>
        </xdr:grpSpPr>
        <xdr:sp macro="" textlink="">
          <xdr:nvSpPr>
            <xdr:cNvPr id="3415048" name="Rectangle 2670">
              <a:extLst>
                <a:ext uri="{FF2B5EF4-FFF2-40B4-BE49-F238E27FC236}">
                  <a16:creationId xmlns:a16="http://schemas.microsoft.com/office/drawing/2014/main" xmlns="" id="{00000000-0008-0000-0400-00000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9" name="Rectangle 2671">
              <a:extLst>
                <a:ext uri="{FF2B5EF4-FFF2-40B4-BE49-F238E27FC236}">
                  <a16:creationId xmlns:a16="http://schemas.microsoft.com/office/drawing/2014/main" xmlns="" id="{00000000-0008-0000-0400-00000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1" name="Group 2672">
            <a:extLst>
              <a:ext uri="{FF2B5EF4-FFF2-40B4-BE49-F238E27FC236}">
                <a16:creationId xmlns:a16="http://schemas.microsoft.com/office/drawing/2014/main" xmlns="" id="{00000000-0008-0000-0400-0000DB0F3400}"/>
              </a:ext>
            </a:extLst>
          </xdr:cNvPr>
          <xdr:cNvGrpSpPr>
            <a:grpSpLocks/>
          </xdr:cNvGrpSpPr>
        </xdr:nvGrpSpPr>
        <xdr:grpSpPr bwMode="auto">
          <a:xfrm>
            <a:off x="596" y="577"/>
            <a:ext cx="56" cy="25"/>
            <a:chOff x="2755" y="422"/>
            <a:chExt cx="56" cy="32"/>
          </a:xfrm>
        </xdr:grpSpPr>
        <xdr:sp macro="" textlink="">
          <xdr:nvSpPr>
            <xdr:cNvPr id="3415046" name="Rectangle 2673">
              <a:extLst>
                <a:ext uri="{FF2B5EF4-FFF2-40B4-BE49-F238E27FC236}">
                  <a16:creationId xmlns:a16="http://schemas.microsoft.com/office/drawing/2014/main" xmlns="" id="{00000000-0008-0000-0400-00000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7" name="Rectangle 2674">
              <a:extLst>
                <a:ext uri="{FF2B5EF4-FFF2-40B4-BE49-F238E27FC236}">
                  <a16:creationId xmlns:a16="http://schemas.microsoft.com/office/drawing/2014/main" xmlns="" id="{00000000-0008-0000-0400-00000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2" name="Group 2675">
            <a:extLst>
              <a:ext uri="{FF2B5EF4-FFF2-40B4-BE49-F238E27FC236}">
                <a16:creationId xmlns:a16="http://schemas.microsoft.com/office/drawing/2014/main" xmlns="" id="{00000000-0008-0000-0400-0000DC0F3400}"/>
              </a:ext>
            </a:extLst>
          </xdr:cNvPr>
          <xdr:cNvGrpSpPr>
            <a:grpSpLocks/>
          </xdr:cNvGrpSpPr>
        </xdr:nvGrpSpPr>
        <xdr:grpSpPr bwMode="auto">
          <a:xfrm>
            <a:off x="596" y="607"/>
            <a:ext cx="56" cy="25"/>
            <a:chOff x="2755" y="422"/>
            <a:chExt cx="56" cy="32"/>
          </a:xfrm>
        </xdr:grpSpPr>
        <xdr:sp macro="" textlink="">
          <xdr:nvSpPr>
            <xdr:cNvPr id="3415044" name="Rectangle 2676">
              <a:extLst>
                <a:ext uri="{FF2B5EF4-FFF2-40B4-BE49-F238E27FC236}">
                  <a16:creationId xmlns:a16="http://schemas.microsoft.com/office/drawing/2014/main" xmlns="" id="{00000000-0008-0000-0400-00000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5" name="Rectangle 2677">
              <a:extLst>
                <a:ext uri="{FF2B5EF4-FFF2-40B4-BE49-F238E27FC236}">
                  <a16:creationId xmlns:a16="http://schemas.microsoft.com/office/drawing/2014/main" xmlns="" id="{00000000-0008-0000-0400-00000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3" name="Group 2678">
            <a:extLst>
              <a:ext uri="{FF2B5EF4-FFF2-40B4-BE49-F238E27FC236}">
                <a16:creationId xmlns:a16="http://schemas.microsoft.com/office/drawing/2014/main" xmlns="" id="{00000000-0008-0000-0400-0000DD0F3400}"/>
              </a:ext>
            </a:extLst>
          </xdr:cNvPr>
          <xdr:cNvGrpSpPr>
            <a:grpSpLocks/>
          </xdr:cNvGrpSpPr>
        </xdr:nvGrpSpPr>
        <xdr:grpSpPr bwMode="auto">
          <a:xfrm>
            <a:off x="596" y="637"/>
            <a:ext cx="56" cy="25"/>
            <a:chOff x="2755" y="422"/>
            <a:chExt cx="56" cy="32"/>
          </a:xfrm>
        </xdr:grpSpPr>
        <xdr:sp macro="" textlink="">
          <xdr:nvSpPr>
            <xdr:cNvPr id="3415042" name="Rectangle 2679">
              <a:extLst>
                <a:ext uri="{FF2B5EF4-FFF2-40B4-BE49-F238E27FC236}">
                  <a16:creationId xmlns:a16="http://schemas.microsoft.com/office/drawing/2014/main" xmlns="" id="{00000000-0008-0000-0400-00000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3" name="Rectangle 2680">
              <a:extLst>
                <a:ext uri="{FF2B5EF4-FFF2-40B4-BE49-F238E27FC236}">
                  <a16:creationId xmlns:a16="http://schemas.microsoft.com/office/drawing/2014/main" xmlns="" id="{00000000-0008-0000-0400-00000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4" name="Group 2681">
            <a:extLst>
              <a:ext uri="{FF2B5EF4-FFF2-40B4-BE49-F238E27FC236}">
                <a16:creationId xmlns:a16="http://schemas.microsoft.com/office/drawing/2014/main" xmlns="" id="{00000000-0008-0000-0400-0000DE0F3400}"/>
              </a:ext>
            </a:extLst>
          </xdr:cNvPr>
          <xdr:cNvGrpSpPr>
            <a:grpSpLocks/>
          </xdr:cNvGrpSpPr>
        </xdr:nvGrpSpPr>
        <xdr:grpSpPr bwMode="auto">
          <a:xfrm>
            <a:off x="596" y="667"/>
            <a:ext cx="56" cy="25"/>
            <a:chOff x="2755" y="422"/>
            <a:chExt cx="56" cy="32"/>
          </a:xfrm>
        </xdr:grpSpPr>
        <xdr:sp macro="" textlink="">
          <xdr:nvSpPr>
            <xdr:cNvPr id="3415040" name="Rectangle 2682">
              <a:extLst>
                <a:ext uri="{FF2B5EF4-FFF2-40B4-BE49-F238E27FC236}">
                  <a16:creationId xmlns:a16="http://schemas.microsoft.com/office/drawing/2014/main" xmlns="" id="{00000000-0008-0000-0400-00000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1" name="Rectangle 2683">
              <a:extLst>
                <a:ext uri="{FF2B5EF4-FFF2-40B4-BE49-F238E27FC236}">
                  <a16:creationId xmlns:a16="http://schemas.microsoft.com/office/drawing/2014/main" xmlns="" id="{00000000-0008-0000-0400-00000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5" name="Group 2684">
            <a:extLst>
              <a:ext uri="{FF2B5EF4-FFF2-40B4-BE49-F238E27FC236}">
                <a16:creationId xmlns:a16="http://schemas.microsoft.com/office/drawing/2014/main" xmlns="" id="{00000000-0008-0000-0400-0000DF0F3400}"/>
              </a:ext>
            </a:extLst>
          </xdr:cNvPr>
          <xdr:cNvGrpSpPr>
            <a:grpSpLocks/>
          </xdr:cNvGrpSpPr>
        </xdr:nvGrpSpPr>
        <xdr:grpSpPr bwMode="auto">
          <a:xfrm>
            <a:off x="596" y="697"/>
            <a:ext cx="56" cy="25"/>
            <a:chOff x="2755" y="422"/>
            <a:chExt cx="56" cy="32"/>
          </a:xfrm>
        </xdr:grpSpPr>
        <xdr:sp macro="" textlink="">
          <xdr:nvSpPr>
            <xdr:cNvPr id="3411966" name="Rectangle 2685">
              <a:extLst>
                <a:ext uri="{FF2B5EF4-FFF2-40B4-BE49-F238E27FC236}">
                  <a16:creationId xmlns:a16="http://schemas.microsoft.com/office/drawing/2014/main" xmlns="" id="{00000000-0008-0000-0400-0000F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7" name="Rectangle 2686">
              <a:extLst>
                <a:ext uri="{FF2B5EF4-FFF2-40B4-BE49-F238E27FC236}">
                  <a16:creationId xmlns:a16="http://schemas.microsoft.com/office/drawing/2014/main" xmlns="" id="{00000000-0008-0000-0400-0000F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6" name="Group 2687">
            <a:extLst>
              <a:ext uri="{FF2B5EF4-FFF2-40B4-BE49-F238E27FC236}">
                <a16:creationId xmlns:a16="http://schemas.microsoft.com/office/drawing/2014/main" xmlns="" id="{00000000-0008-0000-0400-0000E00F3400}"/>
              </a:ext>
            </a:extLst>
          </xdr:cNvPr>
          <xdr:cNvGrpSpPr>
            <a:grpSpLocks/>
          </xdr:cNvGrpSpPr>
        </xdr:nvGrpSpPr>
        <xdr:grpSpPr bwMode="auto">
          <a:xfrm>
            <a:off x="596" y="732"/>
            <a:ext cx="56" cy="25"/>
            <a:chOff x="2755" y="422"/>
            <a:chExt cx="56" cy="32"/>
          </a:xfrm>
        </xdr:grpSpPr>
        <xdr:sp macro="" textlink="">
          <xdr:nvSpPr>
            <xdr:cNvPr id="3411964" name="Rectangle 2688">
              <a:extLst>
                <a:ext uri="{FF2B5EF4-FFF2-40B4-BE49-F238E27FC236}">
                  <a16:creationId xmlns:a16="http://schemas.microsoft.com/office/drawing/2014/main" xmlns="" id="{00000000-0008-0000-0400-0000F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5" name="Rectangle 2689">
              <a:extLst>
                <a:ext uri="{FF2B5EF4-FFF2-40B4-BE49-F238E27FC236}">
                  <a16:creationId xmlns:a16="http://schemas.microsoft.com/office/drawing/2014/main" xmlns="" id="{00000000-0008-0000-0400-0000F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7" name="Group 2690">
            <a:extLst>
              <a:ext uri="{FF2B5EF4-FFF2-40B4-BE49-F238E27FC236}">
                <a16:creationId xmlns:a16="http://schemas.microsoft.com/office/drawing/2014/main" xmlns="" id="{00000000-0008-0000-0400-0000E10F3400}"/>
              </a:ext>
            </a:extLst>
          </xdr:cNvPr>
          <xdr:cNvGrpSpPr>
            <a:grpSpLocks/>
          </xdr:cNvGrpSpPr>
        </xdr:nvGrpSpPr>
        <xdr:grpSpPr bwMode="auto">
          <a:xfrm>
            <a:off x="596" y="762"/>
            <a:ext cx="56" cy="25"/>
            <a:chOff x="2755" y="422"/>
            <a:chExt cx="56" cy="32"/>
          </a:xfrm>
        </xdr:grpSpPr>
        <xdr:sp macro="" textlink="">
          <xdr:nvSpPr>
            <xdr:cNvPr id="3411962" name="Rectangle 2691">
              <a:extLst>
                <a:ext uri="{FF2B5EF4-FFF2-40B4-BE49-F238E27FC236}">
                  <a16:creationId xmlns:a16="http://schemas.microsoft.com/office/drawing/2014/main" xmlns="" id="{00000000-0008-0000-0400-0000F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3" name="Rectangle 2692">
              <a:extLst>
                <a:ext uri="{FF2B5EF4-FFF2-40B4-BE49-F238E27FC236}">
                  <a16:creationId xmlns:a16="http://schemas.microsoft.com/office/drawing/2014/main" xmlns="" id="{00000000-0008-0000-0400-0000F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8" name="Group 2693">
            <a:extLst>
              <a:ext uri="{FF2B5EF4-FFF2-40B4-BE49-F238E27FC236}">
                <a16:creationId xmlns:a16="http://schemas.microsoft.com/office/drawing/2014/main" xmlns="" id="{00000000-0008-0000-0400-0000E20F3400}"/>
              </a:ext>
            </a:extLst>
          </xdr:cNvPr>
          <xdr:cNvGrpSpPr>
            <a:grpSpLocks/>
          </xdr:cNvGrpSpPr>
        </xdr:nvGrpSpPr>
        <xdr:grpSpPr bwMode="auto">
          <a:xfrm>
            <a:off x="596" y="792"/>
            <a:ext cx="56" cy="25"/>
            <a:chOff x="2755" y="422"/>
            <a:chExt cx="56" cy="32"/>
          </a:xfrm>
        </xdr:grpSpPr>
        <xdr:sp macro="" textlink="">
          <xdr:nvSpPr>
            <xdr:cNvPr id="3411960" name="Rectangle 2694">
              <a:extLst>
                <a:ext uri="{FF2B5EF4-FFF2-40B4-BE49-F238E27FC236}">
                  <a16:creationId xmlns:a16="http://schemas.microsoft.com/office/drawing/2014/main" xmlns="" id="{00000000-0008-0000-0400-0000F8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1" name="Rectangle 2695">
              <a:extLst>
                <a:ext uri="{FF2B5EF4-FFF2-40B4-BE49-F238E27FC236}">
                  <a16:creationId xmlns:a16="http://schemas.microsoft.com/office/drawing/2014/main" xmlns="" id="{00000000-0008-0000-0400-0000F9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9" name="Group 2696">
            <a:extLst>
              <a:ext uri="{FF2B5EF4-FFF2-40B4-BE49-F238E27FC236}">
                <a16:creationId xmlns:a16="http://schemas.microsoft.com/office/drawing/2014/main" xmlns="" id="{00000000-0008-0000-0400-0000E30F3400}"/>
              </a:ext>
            </a:extLst>
          </xdr:cNvPr>
          <xdr:cNvGrpSpPr>
            <a:grpSpLocks/>
          </xdr:cNvGrpSpPr>
        </xdr:nvGrpSpPr>
        <xdr:grpSpPr bwMode="auto">
          <a:xfrm>
            <a:off x="596" y="822"/>
            <a:ext cx="56" cy="25"/>
            <a:chOff x="2755" y="422"/>
            <a:chExt cx="56" cy="32"/>
          </a:xfrm>
        </xdr:grpSpPr>
        <xdr:sp macro="" textlink="">
          <xdr:nvSpPr>
            <xdr:cNvPr id="3411958" name="Rectangle 2697">
              <a:extLst>
                <a:ext uri="{FF2B5EF4-FFF2-40B4-BE49-F238E27FC236}">
                  <a16:creationId xmlns:a16="http://schemas.microsoft.com/office/drawing/2014/main" xmlns="" id="{00000000-0008-0000-0400-0000F6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9" name="Rectangle 2698">
              <a:extLst>
                <a:ext uri="{FF2B5EF4-FFF2-40B4-BE49-F238E27FC236}">
                  <a16:creationId xmlns:a16="http://schemas.microsoft.com/office/drawing/2014/main" xmlns="" id="{00000000-0008-0000-0400-0000F7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0" name="Group 2699">
            <a:extLst>
              <a:ext uri="{FF2B5EF4-FFF2-40B4-BE49-F238E27FC236}">
                <a16:creationId xmlns:a16="http://schemas.microsoft.com/office/drawing/2014/main" xmlns="" id="{00000000-0008-0000-0400-0000E40F3400}"/>
              </a:ext>
            </a:extLst>
          </xdr:cNvPr>
          <xdr:cNvGrpSpPr>
            <a:grpSpLocks/>
          </xdr:cNvGrpSpPr>
        </xdr:nvGrpSpPr>
        <xdr:grpSpPr bwMode="auto">
          <a:xfrm>
            <a:off x="596" y="852"/>
            <a:ext cx="56" cy="25"/>
            <a:chOff x="2755" y="422"/>
            <a:chExt cx="56" cy="32"/>
          </a:xfrm>
        </xdr:grpSpPr>
        <xdr:sp macro="" textlink="">
          <xdr:nvSpPr>
            <xdr:cNvPr id="3411956" name="Rectangle 2700">
              <a:extLst>
                <a:ext uri="{FF2B5EF4-FFF2-40B4-BE49-F238E27FC236}">
                  <a16:creationId xmlns:a16="http://schemas.microsoft.com/office/drawing/2014/main" xmlns="" id="{00000000-0008-0000-0400-0000F4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7" name="Rectangle 2701">
              <a:extLst>
                <a:ext uri="{FF2B5EF4-FFF2-40B4-BE49-F238E27FC236}">
                  <a16:creationId xmlns:a16="http://schemas.microsoft.com/office/drawing/2014/main" xmlns="" id="{00000000-0008-0000-0400-0000F5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1" name="Group 2702">
            <a:extLst>
              <a:ext uri="{FF2B5EF4-FFF2-40B4-BE49-F238E27FC236}">
                <a16:creationId xmlns:a16="http://schemas.microsoft.com/office/drawing/2014/main" xmlns="" id="{00000000-0008-0000-0400-0000E50F3400}"/>
              </a:ext>
            </a:extLst>
          </xdr:cNvPr>
          <xdr:cNvGrpSpPr>
            <a:grpSpLocks/>
          </xdr:cNvGrpSpPr>
        </xdr:nvGrpSpPr>
        <xdr:grpSpPr bwMode="auto">
          <a:xfrm>
            <a:off x="596" y="887"/>
            <a:ext cx="56" cy="25"/>
            <a:chOff x="2755" y="422"/>
            <a:chExt cx="56" cy="32"/>
          </a:xfrm>
        </xdr:grpSpPr>
        <xdr:sp macro="" textlink="">
          <xdr:nvSpPr>
            <xdr:cNvPr id="3411954" name="Rectangle 2703">
              <a:extLst>
                <a:ext uri="{FF2B5EF4-FFF2-40B4-BE49-F238E27FC236}">
                  <a16:creationId xmlns:a16="http://schemas.microsoft.com/office/drawing/2014/main" xmlns="" id="{00000000-0008-0000-0400-0000F2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5" name="Rectangle 2704">
              <a:extLst>
                <a:ext uri="{FF2B5EF4-FFF2-40B4-BE49-F238E27FC236}">
                  <a16:creationId xmlns:a16="http://schemas.microsoft.com/office/drawing/2014/main" xmlns="" id="{00000000-0008-0000-0400-0000F3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2" name="Group 2705">
            <a:extLst>
              <a:ext uri="{FF2B5EF4-FFF2-40B4-BE49-F238E27FC236}">
                <a16:creationId xmlns:a16="http://schemas.microsoft.com/office/drawing/2014/main" xmlns="" id="{00000000-0008-0000-0400-0000E60F3400}"/>
              </a:ext>
            </a:extLst>
          </xdr:cNvPr>
          <xdr:cNvGrpSpPr>
            <a:grpSpLocks/>
          </xdr:cNvGrpSpPr>
        </xdr:nvGrpSpPr>
        <xdr:grpSpPr bwMode="auto">
          <a:xfrm>
            <a:off x="596" y="917"/>
            <a:ext cx="56" cy="25"/>
            <a:chOff x="2755" y="422"/>
            <a:chExt cx="56" cy="32"/>
          </a:xfrm>
        </xdr:grpSpPr>
        <xdr:sp macro="" textlink="">
          <xdr:nvSpPr>
            <xdr:cNvPr id="3411952" name="Rectangle 2706">
              <a:extLst>
                <a:ext uri="{FF2B5EF4-FFF2-40B4-BE49-F238E27FC236}">
                  <a16:creationId xmlns:a16="http://schemas.microsoft.com/office/drawing/2014/main" xmlns="" id="{00000000-0008-0000-0400-0000F0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3" name="Rectangle 2707">
              <a:extLst>
                <a:ext uri="{FF2B5EF4-FFF2-40B4-BE49-F238E27FC236}">
                  <a16:creationId xmlns:a16="http://schemas.microsoft.com/office/drawing/2014/main" xmlns="" id="{00000000-0008-0000-0400-0000F1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3" name="Group 2708">
            <a:extLst>
              <a:ext uri="{FF2B5EF4-FFF2-40B4-BE49-F238E27FC236}">
                <a16:creationId xmlns:a16="http://schemas.microsoft.com/office/drawing/2014/main" xmlns="" id="{00000000-0008-0000-0400-0000E70F3400}"/>
              </a:ext>
            </a:extLst>
          </xdr:cNvPr>
          <xdr:cNvGrpSpPr>
            <a:grpSpLocks/>
          </xdr:cNvGrpSpPr>
        </xdr:nvGrpSpPr>
        <xdr:grpSpPr bwMode="auto">
          <a:xfrm>
            <a:off x="596" y="947"/>
            <a:ext cx="56" cy="25"/>
            <a:chOff x="2755" y="422"/>
            <a:chExt cx="56" cy="32"/>
          </a:xfrm>
        </xdr:grpSpPr>
        <xdr:sp macro="" textlink="">
          <xdr:nvSpPr>
            <xdr:cNvPr id="3411950" name="Rectangle 2709">
              <a:extLst>
                <a:ext uri="{FF2B5EF4-FFF2-40B4-BE49-F238E27FC236}">
                  <a16:creationId xmlns:a16="http://schemas.microsoft.com/office/drawing/2014/main" xmlns="" id="{00000000-0008-0000-0400-0000E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1" name="Rectangle 2710">
              <a:extLst>
                <a:ext uri="{FF2B5EF4-FFF2-40B4-BE49-F238E27FC236}">
                  <a16:creationId xmlns:a16="http://schemas.microsoft.com/office/drawing/2014/main" xmlns="" id="{00000000-0008-0000-0400-0000E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4" name="Group 2711">
            <a:extLst>
              <a:ext uri="{FF2B5EF4-FFF2-40B4-BE49-F238E27FC236}">
                <a16:creationId xmlns:a16="http://schemas.microsoft.com/office/drawing/2014/main" xmlns="" id="{00000000-0008-0000-0400-0000E80F3400}"/>
              </a:ext>
            </a:extLst>
          </xdr:cNvPr>
          <xdr:cNvGrpSpPr>
            <a:grpSpLocks/>
          </xdr:cNvGrpSpPr>
        </xdr:nvGrpSpPr>
        <xdr:grpSpPr bwMode="auto">
          <a:xfrm>
            <a:off x="596" y="977"/>
            <a:ext cx="56" cy="25"/>
            <a:chOff x="2755" y="422"/>
            <a:chExt cx="56" cy="32"/>
          </a:xfrm>
        </xdr:grpSpPr>
        <xdr:sp macro="" textlink="">
          <xdr:nvSpPr>
            <xdr:cNvPr id="3411948" name="Rectangle 2712">
              <a:extLst>
                <a:ext uri="{FF2B5EF4-FFF2-40B4-BE49-F238E27FC236}">
                  <a16:creationId xmlns:a16="http://schemas.microsoft.com/office/drawing/2014/main" xmlns="" id="{00000000-0008-0000-0400-0000E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9" name="Rectangle 2713">
              <a:extLst>
                <a:ext uri="{FF2B5EF4-FFF2-40B4-BE49-F238E27FC236}">
                  <a16:creationId xmlns:a16="http://schemas.microsoft.com/office/drawing/2014/main" xmlns="" id="{00000000-0008-0000-0400-0000E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5" name="Group 2714">
            <a:extLst>
              <a:ext uri="{FF2B5EF4-FFF2-40B4-BE49-F238E27FC236}">
                <a16:creationId xmlns:a16="http://schemas.microsoft.com/office/drawing/2014/main" xmlns="" id="{00000000-0008-0000-0400-0000E90F3400}"/>
              </a:ext>
            </a:extLst>
          </xdr:cNvPr>
          <xdr:cNvGrpSpPr>
            <a:grpSpLocks/>
          </xdr:cNvGrpSpPr>
        </xdr:nvGrpSpPr>
        <xdr:grpSpPr bwMode="auto">
          <a:xfrm>
            <a:off x="596" y="1007"/>
            <a:ext cx="56" cy="25"/>
            <a:chOff x="2755" y="422"/>
            <a:chExt cx="56" cy="32"/>
          </a:xfrm>
        </xdr:grpSpPr>
        <xdr:sp macro="" textlink="">
          <xdr:nvSpPr>
            <xdr:cNvPr id="3411946" name="Rectangle 2715">
              <a:extLst>
                <a:ext uri="{FF2B5EF4-FFF2-40B4-BE49-F238E27FC236}">
                  <a16:creationId xmlns:a16="http://schemas.microsoft.com/office/drawing/2014/main" xmlns="" id="{00000000-0008-0000-0400-0000E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7" name="Rectangle 2716">
              <a:extLst>
                <a:ext uri="{FF2B5EF4-FFF2-40B4-BE49-F238E27FC236}">
                  <a16:creationId xmlns:a16="http://schemas.microsoft.com/office/drawing/2014/main" xmlns="" id="{00000000-0008-0000-0400-0000E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161925</xdr:colOff>
      <xdr:row>1</xdr:row>
      <xdr:rowOff>19050</xdr:rowOff>
    </xdr:from>
    <xdr:to>
      <xdr:col>5</xdr:col>
      <xdr:colOff>352425</xdr:colOff>
      <xdr:row>2</xdr:row>
      <xdr:rowOff>57150</xdr:rowOff>
    </xdr:to>
    <xdr:grpSp>
      <xdr:nvGrpSpPr>
        <xdr:cNvPr id="3385494" name="Group 310">
          <a:extLst>
            <a:ext uri="{FF2B5EF4-FFF2-40B4-BE49-F238E27FC236}">
              <a16:creationId xmlns:a16="http://schemas.microsoft.com/office/drawing/2014/main" xmlns="" id="{00000000-0008-0000-0C00-000096A83300}"/>
            </a:ext>
          </a:extLst>
        </xdr:cNvPr>
        <xdr:cNvGrpSpPr>
          <a:grpSpLocks/>
        </xdr:cNvGrpSpPr>
      </xdr:nvGrpSpPr>
      <xdr:grpSpPr bwMode="auto">
        <a:xfrm>
          <a:off x="3328988" y="177800"/>
          <a:ext cx="635000" cy="212725"/>
          <a:chOff x="292" y="235"/>
          <a:chExt cx="53" cy="31"/>
        </a:xfrm>
      </xdr:grpSpPr>
      <xdr:sp macro="" textlink="">
        <xdr:nvSpPr>
          <xdr:cNvPr id="3385495" name="Rectangle 1">
            <a:extLst>
              <a:ext uri="{FF2B5EF4-FFF2-40B4-BE49-F238E27FC236}">
                <a16:creationId xmlns:a16="http://schemas.microsoft.com/office/drawing/2014/main" xmlns="" id="{00000000-0008-0000-0C00-000097A8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5496" name="Rectangle 1">
            <a:extLst>
              <a:ext uri="{FF2B5EF4-FFF2-40B4-BE49-F238E27FC236}">
                <a16:creationId xmlns:a16="http://schemas.microsoft.com/office/drawing/2014/main" xmlns="" id="{00000000-0008-0000-0C00-000098A8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66675</xdr:colOff>
      <xdr:row>3</xdr:row>
      <xdr:rowOff>9525</xdr:rowOff>
    </xdr:from>
    <xdr:to>
      <xdr:col>8</xdr:col>
      <xdr:colOff>28575</xdr:colOff>
      <xdr:row>4</xdr:row>
      <xdr:rowOff>47625</xdr:rowOff>
    </xdr:to>
    <xdr:grpSp>
      <xdr:nvGrpSpPr>
        <xdr:cNvPr id="3387018" name="Group 310">
          <a:extLst>
            <a:ext uri="{FF2B5EF4-FFF2-40B4-BE49-F238E27FC236}">
              <a16:creationId xmlns:a16="http://schemas.microsoft.com/office/drawing/2014/main" xmlns="" id="{00000000-0008-0000-0D00-00008AAE3300}"/>
            </a:ext>
          </a:extLst>
        </xdr:cNvPr>
        <xdr:cNvGrpSpPr>
          <a:grpSpLocks/>
        </xdr:cNvGrpSpPr>
      </xdr:nvGrpSpPr>
      <xdr:grpSpPr bwMode="auto">
        <a:xfrm>
          <a:off x="3424238" y="533400"/>
          <a:ext cx="573087" cy="212725"/>
          <a:chOff x="292" y="235"/>
          <a:chExt cx="53" cy="31"/>
        </a:xfrm>
      </xdr:grpSpPr>
      <xdr:sp macro="" textlink="">
        <xdr:nvSpPr>
          <xdr:cNvPr id="3387029" name="Rectangle 1">
            <a:extLst>
              <a:ext uri="{FF2B5EF4-FFF2-40B4-BE49-F238E27FC236}">
                <a16:creationId xmlns:a16="http://schemas.microsoft.com/office/drawing/2014/main" xmlns="" id="{00000000-0008-0000-0D00-000095AE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030" name="Rectangle 1">
            <a:extLst>
              <a:ext uri="{FF2B5EF4-FFF2-40B4-BE49-F238E27FC236}">
                <a16:creationId xmlns:a16="http://schemas.microsoft.com/office/drawing/2014/main" xmlns="" id="{00000000-0008-0000-0D00-000096AE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161925</xdr:rowOff>
    </xdr:to>
    <xdr:sp macro="" textlink="">
      <xdr:nvSpPr>
        <xdr:cNvPr id="3387019" name="Rectangle 1">
          <a:extLst>
            <a:ext uri="{FF2B5EF4-FFF2-40B4-BE49-F238E27FC236}">
              <a16:creationId xmlns:a16="http://schemas.microsoft.com/office/drawing/2014/main" xmlns="" id="{00000000-0008-0000-0D00-00008BAE3300}"/>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3387020" name="Rectangle 1">
          <a:extLst>
            <a:ext uri="{FF2B5EF4-FFF2-40B4-BE49-F238E27FC236}">
              <a16:creationId xmlns:a16="http://schemas.microsoft.com/office/drawing/2014/main" xmlns="" id="{00000000-0008-0000-0D00-00008CAE3300}"/>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9525</xdr:rowOff>
    </xdr:from>
    <xdr:to>
      <xdr:col>4</xdr:col>
      <xdr:colOff>533400</xdr:colOff>
      <xdr:row>23</xdr:row>
      <xdr:rowOff>161925</xdr:rowOff>
    </xdr:to>
    <xdr:sp macro="" textlink="">
      <xdr:nvSpPr>
        <xdr:cNvPr id="3387021" name="Rectangle 1">
          <a:extLst>
            <a:ext uri="{FF2B5EF4-FFF2-40B4-BE49-F238E27FC236}">
              <a16:creationId xmlns:a16="http://schemas.microsoft.com/office/drawing/2014/main" xmlns="" id="{00000000-0008-0000-0D00-00008DAE3300}"/>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161925</xdr:rowOff>
    </xdr:to>
    <xdr:sp macro="" textlink="">
      <xdr:nvSpPr>
        <xdr:cNvPr id="3387022" name="Rectangle 1">
          <a:extLst>
            <a:ext uri="{FF2B5EF4-FFF2-40B4-BE49-F238E27FC236}">
              <a16:creationId xmlns:a16="http://schemas.microsoft.com/office/drawing/2014/main" xmlns="" id="{00000000-0008-0000-0D00-00008EAE3300}"/>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161925</xdr:rowOff>
    </xdr:to>
    <xdr:sp macro="" textlink="">
      <xdr:nvSpPr>
        <xdr:cNvPr id="3387023" name="Rectangle 1">
          <a:extLst>
            <a:ext uri="{FF2B5EF4-FFF2-40B4-BE49-F238E27FC236}">
              <a16:creationId xmlns:a16="http://schemas.microsoft.com/office/drawing/2014/main" xmlns="" id="{00000000-0008-0000-0D00-00008FAE3300}"/>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9525</xdr:rowOff>
    </xdr:from>
    <xdr:to>
      <xdr:col>13</xdr:col>
      <xdr:colOff>514350</xdr:colOff>
      <xdr:row>9</xdr:row>
      <xdr:rowOff>161925</xdr:rowOff>
    </xdr:to>
    <xdr:sp macro="" textlink="">
      <xdr:nvSpPr>
        <xdr:cNvPr id="3387024" name="Rectangle 1">
          <a:extLst>
            <a:ext uri="{FF2B5EF4-FFF2-40B4-BE49-F238E27FC236}">
              <a16:creationId xmlns:a16="http://schemas.microsoft.com/office/drawing/2014/main" xmlns="" id="{00000000-0008-0000-0D00-000090AE330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28575</xdr:rowOff>
    </xdr:from>
    <xdr:to>
      <xdr:col>14</xdr:col>
      <xdr:colOff>523875</xdr:colOff>
      <xdr:row>16</xdr:row>
      <xdr:rowOff>19050</xdr:rowOff>
    </xdr:to>
    <xdr:sp macro="" textlink="">
      <xdr:nvSpPr>
        <xdr:cNvPr id="3387025" name="Rectangle 1">
          <a:extLst>
            <a:ext uri="{FF2B5EF4-FFF2-40B4-BE49-F238E27FC236}">
              <a16:creationId xmlns:a16="http://schemas.microsoft.com/office/drawing/2014/main" xmlns="" id="{00000000-0008-0000-0D00-000091AE3300}"/>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161925</xdr:rowOff>
    </xdr:to>
    <xdr:sp macro="" textlink="">
      <xdr:nvSpPr>
        <xdr:cNvPr id="3387026" name="Rectangle 1">
          <a:extLst>
            <a:ext uri="{FF2B5EF4-FFF2-40B4-BE49-F238E27FC236}">
              <a16:creationId xmlns:a16="http://schemas.microsoft.com/office/drawing/2014/main" xmlns="" id="{00000000-0008-0000-0D00-000092AE3300}"/>
            </a:ext>
          </a:extLst>
        </xdr:cNvPr>
        <xdr:cNvSpPr>
          <a:spLocks noChangeArrowheads="1"/>
        </xdr:cNvSpPr>
      </xdr:nvSpPr>
      <xdr:spPr bwMode="auto">
        <a:xfrm>
          <a:off x="7048500" y="3790950"/>
          <a:ext cx="523875" cy="33337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30</xdr:row>
      <xdr:rowOff>28575</xdr:rowOff>
    </xdr:from>
    <xdr:to>
      <xdr:col>14</xdr:col>
      <xdr:colOff>523875</xdr:colOff>
      <xdr:row>32</xdr:row>
      <xdr:rowOff>9525</xdr:rowOff>
    </xdr:to>
    <xdr:sp macro="" textlink="">
      <xdr:nvSpPr>
        <xdr:cNvPr id="3387027" name="Rectangle 1">
          <a:extLst>
            <a:ext uri="{FF2B5EF4-FFF2-40B4-BE49-F238E27FC236}">
              <a16:creationId xmlns:a16="http://schemas.microsoft.com/office/drawing/2014/main" xmlns="" id="{00000000-0008-0000-0D00-000093AE3300}"/>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161925</xdr:rowOff>
    </xdr:from>
    <xdr:to>
      <xdr:col>15</xdr:col>
      <xdr:colOff>533400</xdr:colOff>
      <xdr:row>39</xdr:row>
      <xdr:rowOff>152400</xdr:rowOff>
    </xdr:to>
    <xdr:sp macro="" textlink="">
      <xdr:nvSpPr>
        <xdr:cNvPr id="3387028" name="Rectangle 1">
          <a:extLst>
            <a:ext uri="{FF2B5EF4-FFF2-40B4-BE49-F238E27FC236}">
              <a16:creationId xmlns:a16="http://schemas.microsoft.com/office/drawing/2014/main" xmlns="" id="{00000000-0008-0000-0D00-000094AE3300}"/>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333375</xdr:colOff>
      <xdr:row>3</xdr:row>
      <xdr:rowOff>9525</xdr:rowOff>
    </xdr:from>
    <xdr:to>
      <xdr:col>5</xdr:col>
      <xdr:colOff>514350</xdr:colOff>
      <xdr:row>4</xdr:row>
      <xdr:rowOff>133350</xdr:rowOff>
    </xdr:to>
    <xdr:grpSp>
      <xdr:nvGrpSpPr>
        <xdr:cNvPr id="3387542" name="Group 310">
          <a:extLst>
            <a:ext uri="{FF2B5EF4-FFF2-40B4-BE49-F238E27FC236}">
              <a16:creationId xmlns:a16="http://schemas.microsoft.com/office/drawing/2014/main" xmlns="" id="{00000000-0008-0000-0E00-000096B03300}"/>
            </a:ext>
          </a:extLst>
        </xdr:cNvPr>
        <xdr:cNvGrpSpPr>
          <a:grpSpLocks/>
        </xdr:cNvGrpSpPr>
      </xdr:nvGrpSpPr>
      <xdr:grpSpPr bwMode="auto">
        <a:xfrm>
          <a:off x="3220641" y="527447"/>
          <a:ext cx="573881" cy="296466"/>
          <a:chOff x="292" y="235"/>
          <a:chExt cx="53" cy="31"/>
        </a:xfrm>
      </xdr:grpSpPr>
      <xdr:sp macro="" textlink="">
        <xdr:nvSpPr>
          <xdr:cNvPr id="3387543" name="Rectangle 1">
            <a:extLst>
              <a:ext uri="{FF2B5EF4-FFF2-40B4-BE49-F238E27FC236}">
                <a16:creationId xmlns:a16="http://schemas.microsoft.com/office/drawing/2014/main" xmlns="" id="{00000000-0008-0000-0E00-000097B0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544" name="Rectangle 1">
            <a:extLst>
              <a:ext uri="{FF2B5EF4-FFF2-40B4-BE49-F238E27FC236}">
                <a16:creationId xmlns:a16="http://schemas.microsoft.com/office/drawing/2014/main" xmlns="" id="{00000000-0008-0000-0E00-000098B0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276225</xdr:colOff>
      <xdr:row>2</xdr:row>
      <xdr:rowOff>57150</xdr:rowOff>
    </xdr:from>
    <xdr:to>
      <xdr:col>3</xdr:col>
      <xdr:colOff>1028700</xdr:colOff>
      <xdr:row>3</xdr:row>
      <xdr:rowOff>161925</xdr:rowOff>
    </xdr:to>
    <xdr:sp macro="" textlink="">
      <xdr:nvSpPr>
        <xdr:cNvPr id="1848188" name="Rectangle 4">
          <a:extLst>
            <a:ext uri="{FF2B5EF4-FFF2-40B4-BE49-F238E27FC236}">
              <a16:creationId xmlns:a16="http://schemas.microsoft.com/office/drawing/2014/main" xmlns="" id="{00000000-0008-0000-0F00-00007C331C00}"/>
            </a:ext>
          </a:extLst>
        </xdr:cNvPr>
        <xdr:cNvSpPr>
          <a:spLocks noChangeArrowheads="1"/>
        </xdr:cNvSpPr>
      </xdr:nvSpPr>
      <xdr:spPr bwMode="auto">
        <a:xfrm>
          <a:off x="2943225" y="485775"/>
          <a:ext cx="752475" cy="361950"/>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9525</xdr:colOff>
      <xdr:row>81</xdr:row>
      <xdr:rowOff>19050</xdr:rowOff>
    </xdr:from>
    <xdr:to>
      <xdr:col>7</xdr:col>
      <xdr:colOff>361950</xdr:colOff>
      <xdr:row>82</xdr:row>
      <xdr:rowOff>133350</xdr:rowOff>
    </xdr:to>
    <xdr:grpSp>
      <xdr:nvGrpSpPr>
        <xdr:cNvPr id="3414526" name="Groupe 144">
          <a:extLst>
            <a:ext uri="{FF2B5EF4-FFF2-40B4-BE49-F238E27FC236}">
              <a16:creationId xmlns:a16="http://schemas.microsoft.com/office/drawing/2014/main" xmlns="" id="{00000000-0008-0000-1700-0000FE193400}"/>
            </a:ext>
          </a:extLst>
        </xdr:cNvPr>
        <xdr:cNvGrpSpPr>
          <a:grpSpLocks/>
        </xdr:cNvGrpSpPr>
      </xdr:nvGrpSpPr>
      <xdr:grpSpPr bwMode="auto">
        <a:xfrm>
          <a:off x="1905539" y="13776385"/>
          <a:ext cx="702873" cy="285031"/>
          <a:chOff x="4429125" y="27365325"/>
          <a:chExt cx="781050" cy="371475"/>
        </a:xfrm>
      </xdr:grpSpPr>
      <xdr:sp macro="" textlink="">
        <xdr:nvSpPr>
          <xdr:cNvPr id="3414739" name="Rectangle 145">
            <a:extLst>
              <a:ext uri="{FF2B5EF4-FFF2-40B4-BE49-F238E27FC236}">
                <a16:creationId xmlns:a16="http://schemas.microsoft.com/office/drawing/2014/main" xmlns="" id="{00000000-0008-0000-1700-0000D3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740" name="Rectangle 146">
            <a:extLst>
              <a:ext uri="{FF2B5EF4-FFF2-40B4-BE49-F238E27FC236}">
                <a16:creationId xmlns:a16="http://schemas.microsoft.com/office/drawing/2014/main" xmlns="" id="{00000000-0008-0000-1700-0000D4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69</xdr:row>
      <xdr:rowOff>28575</xdr:rowOff>
    </xdr:from>
    <xdr:to>
      <xdr:col>7</xdr:col>
      <xdr:colOff>295275</xdr:colOff>
      <xdr:row>70</xdr:row>
      <xdr:rowOff>142875</xdr:rowOff>
    </xdr:to>
    <xdr:grpSp>
      <xdr:nvGrpSpPr>
        <xdr:cNvPr id="3414527" name="Groupe 147">
          <a:extLst>
            <a:ext uri="{FF2B5EF4-FFF2-40B4-BE49-F238E27FC236}">
              <a16:creationId xmlns:a16="http://schemas.microsoft.com/office/drawing/2014/main" xmlns="" id="{00000000-0008-0000-1700-0000FF193400}"/>
            </a:ext>
          </a:extLst>
        </xdr:cNvPr>
        <xdr:cNvGrpSpPr>
          <a:grpSpLocks/>
        </xdr:cNvGrpSpPr>
      </xdr:nvGrpSpPr>
      <xdr:grpSpPr bwMode="auto">
        <a:xfrm>
          <a:off x="1896014" y="11737136"/>
          <a:ext cx="645723" cy="285031"/>
          <a:chOff x="4429125" y="27365325"/>
          <a:chExt cx="781050" cy="371475"/>
        </a:xfrm>
      </xdr:grpSpPr>
      <xdr:sp macro="" textlink="">
        <xdr:nvSpPr>
          <xdr:cNvPr id="3414737" name="Rectangle 148">
            <a:extLst>
              <a:ext uri="{FF2B5EF4-FFF2-40B4-BE49-F238E27FC236}">
                <a16:creationId xmlns:a16="http://schemas.microsoft.com/office/drawing/2014/main" xmlns="" id="{00000000-0008-0000-1700-0000D1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738" name="Rectangle 149">
            <a:extLst>
              <a:ext uri="{FF2B5EF4-FFF2-40B4-BE49-F238E27FC236}">
                <a16:creationId xmlns:a16="http://schemas.microsoft.com/office/drawing/2014/main" xmlns="" id="{00000000-0008-0000-1700-0000D2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61</xdr:row>
      <xdr:rowOff>57150</xdr:rowOff>
    </xdr:from>
    <xdr:to>
      <xdr:col>8</xdr:col>
      <xdr:colOff>161925</xdr:colOff>
      <xdr:row>63</xdr:row>
      <xdr:rowOff>95250</xdr:rowOff>
    </xdr:to>
    <xdr:grpSp>
      <xdr:nvGrpSpPr>
        <xdr:cNvPr id="3414528" name="Groupe 150">
          <a:extLst>
            <a:ext uri="{FF2B5EF4-FFF2-40B4-BE49-F238E27FC236}">
              <a16:creationId xmlns:a16="http://schemas.microsoft.com/office/drawing/2014/main" xmlns="" id="{00000000-0008-0000-1700-0000001A3400}"/>
            </a:ext>
          </a:extLst>
        </xdr:cNvPr>
        <xdr:cNvGrpSpPr>
          <a:grpSpLocks/>
        </xdr:cNvGrpSpPr>
      </xdr:nvGrpSpPr>
      <xdr:grpSpPr bwMode="auto">
        <a:xfrm>
          <a:off x="386931" y="10399862"/>
          <a:ext cx="2461763" cy="379563"/>
          <a:chOff x="5295900" y="29260657"/>
          <a:chExt cx="2447926" cy="285893"/>
        </a:xfrm>
      </xdr:grpSpPr>
      <xdr:grpSp>
        <xdr:nvGrpSpPr>
          <xdr:cNvPr id="3414728" name="Groupe 24">
            <a:extLst>
              <a:ext uri="{FF2B5EF4-FFF2-40B4-BE49-F238E27FC236}">
                <a16:creationId xmlns:a16="http://schemas.microsoft.com/office/drawing/2014/main" xmlns="" id="{00000000-0008-0000-1700-0000C81A3400}"/>
              </a:ext>
            </a:extLst>
          </xdr:cNvPr>
          <xdr:cNvGrpSpPr>
            <a:grpSpLocks/>
          </xdr:cNvGrpSpPr>
        </xdr:nvGrpSpPr>
        <xdr:grpSpPr bwMode="auto">
          <a:xfrm>
            <a:off x="6124574" y="29260800"/>
            <a:ext cx="790576" cy="285750"/>
            <a:chOff x="7439024" y="28575000"/>
            <a:chExt cx="790576" cy="285750"/>
          </a:xfrm>
        </xdr:grpSpPr>
        <xdr:sp macro="" textlink="">
          <xdr:nvSpPr>
            <xdr:cNvPr id="3414735" name="Rectangle 158">
              <a:extLst>
                <a:ext uri="{FF2B5EF4-FFF2-40B4-BE49-F238E27FC236}">
                  <a16:creationId xmlns:a16="http://schemas.microsoft.com/office/drawing/2014/main" xmlns="" id="{00000000-0008-0000-1700-0000CF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36" name="Rectangle 159">
              <a:extLst>
                <a:ext uri="{FF2B5EF4-FFF2-40B4-BE49-F238E27FC236}">
                  <a16:creationId xmlns:a16="http://schemas.microsoft.com/office/drawing/2014/main" xmlns="" id="{00000000-0008-0000-1700-0000D0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729" name="Groupe 25">
            <a:extLst>
              <a:ext uri="{FF2B5EF4-FFF2-40B4-BE49-F238E27FC236}">
                <a16:creationId xmlns:a16="http://schemas.microsoft.com/office/drawing/2014/main" xmlns="" id="{00000000-0008-0000-1700-0000C91A3400}"/>
              </a:ext>
            </a:extLst>
          </xdr:cNvPr>
          <xdr:cNvGrpSpPr>
            <a:grpSpLocks/>
          </xdr:cNvGrpSpPr>
        </xdr:nvGrpSpPr>
        <xdr:grpSpPr bwMode="auto">
          <a:xfrm>
            <a:off x="5295900" y="29260657"/>
            <a:ext cx="790576" cy="285893"/>
            <a:chOff x="7439024" y="28574857"/>
            <a:chExt cx="790576" cy="285893"/>
          </a:xfrm>
        </xdr:grpSpPr>
        <xdr:sp macro="" textlink="">
          <xdr:nvSpPr>
            <xdr:cNvPr id="3414733" name="Rectangle 156">
              <a:extLst>
                <a:ext uri="{FF2B5EF4-FFF2-40B4-BE49-F238E27FC236}">
                  <a16:creationId xmlns:a16="http://schemas.microsoft.com/office/drawing/2014/main" xmlns="" id="{00000000-0008-0000-1700-0000CD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34" name="Rectangle 157">
              <a:extLst>
                <a:ext uri="{FF2B5EF4-FFF2-40B4-BE49-F238E27FC236}">
                  <a16:creationId xmlns:a16="http://schemas.microsoft.com/office/drawing/2014/main" xmlns="" id="{00000000-0008-0000-1700-0000CE1A3400}"/>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3414730" name="Groupe 28">
            <a:extLst>
              <a:ext uri="{FF2B5EF4-FFF2-40B4-BE49-F238E27FC236}">
                <a16:creationId xmlns:a16="http://schemas.microsoft.com/office/drawing/2014/main" xmlns="" id="{00000000-0008-0000-1700-0000CA1A3400}"/>
              </a:ext>
            </a:extLst>
          </xdr:cNvPr>
          <xdr:cNvGrpSpPr>
            <a:grpSpLocks/>
          </xdr:cNvGrpSpPr>
        </xdr:nvGrpSpPr>
        <xdr:grpSpPr bwMode="auto">
          <a:xfrm>
            <a:off x="6953250" y="29260800"/>
            <a:ext cx="790576" cy="285750"/>
            <a:chOff x="7439024" y="28575000"/>
            <a:chExt cx="790576" cy="285750"/>
          </a:xfrm>
        </xdr:grpSpPr>
        <xdr:sp macro="" textlink="">
          <xdr:nvSpPr>
            <xdr:cNvPr id="3414731" name="Rectangle 154">
              <a:extLst>
                <a:ext uri="{FF2B5EF4-FFF2-40B4-BE49-F238E27FC236}">
                  <a16:creationId xmlns:a16="http://schemas.microsoft.com/office/drawing/2014/main" xmlns="" id="{00000000-0008-0000-1700-0000CB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32" name="Rectangle 155">
              <a:extLst>
                <a:ext uri="{FF2B5EF4-FFF2-40B4-BE49-F238E27FC236}">
                  <a16:creationId xmlns:a16="http://schemas.microsoft.com/office/drawing/2014/main" xmlns="" id="{00000000-0008-0000-1700-0000CC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24</xdr:col>
      <xdr:colOff>228600</xdr:colOff>
      <xdr:row>5</xdr:row>
      <xdr:rowOff>19050</xdr:rowOff>
    </xdr:from>
    <xdr:to>
      <xdr:col>25</xdr:col>
      <xdr:colOff>219075</xdr:colOff>
      <xdr:row>6</xdr:row>
      <xdr:rowOff>123825</xdr:rowOff>
    </xdr:to>
    <xdr:sp macro="" textlink="">
      <xdr:nvSpPr>
        <xdr:cNvPr id="3414529" name="Rectangle 161">
          <a:extLst>
            <a:ext uri="{FF2B5EF4-FFF2-40B4-BE49-F238E27FC236}">
              <a16:creationId xmlns:a16="http://schemas.microsoft.com/office/drawing/2014/main" xmlns="" id="{00000000-0008-0000-1700-0000011A3400}"/>
            </a:ext>
          </a:extLst>
        </xdr:cNvPr>
        <xdr:cNvSpPr>
          <a:spLocks noChangeArrowheads="1"/>
        </xdr:cNvSpPr>
      </xdr:nvSpPr>
      <xdr:spPr bwMode="auto">
        <a:xfrm>
          <a:off x="8277225" y="866775"/>
          <a:ext cx="314325" cy="27622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41</xdr:row>
      <xdr:rowOff>0</xdr:rowOff>
    </xdr:from>
    <xdr:to>
      <xdr:col>26</xdr:col>
      <xdr:colOff>19050</xdr:colOff>
      <xdr:row>43</xdr:row>
      <xdr:rowOff>47625</xdr:rowOff>
    </xdr:to>
    <xdr:sp macro="" textlink="">
      <xdr:nvSpPr>
        <xdr:cNvPr id="3414530" name="Rectangle 212">
          <a:extLst>
            <a:ext uri="{FF2B5EF4-FFF2-40B4-BE49-F238E27FC236}">
              <a16:creationId xmlns:a16="http://schemas.microsoft.com/office/drawing/2014/main" xmlns="" id="{00000000-0008-0000-1700-0000021A3400}"/>
            </a:ext>
          </a:extLst>
        </xdr:cNvPr>
        <xdr:cNvSpPr>
          <a:spLocks noChangeArrowheads="1"/>
        </xdr:cNvSpPr>
      </xdr:nvSpPr>
      <xdr:spPr bwMode="auto">
        <a:xfrm>
          <a:off x="8372475" y="6953250"/>
          <a:ext cx="342900" cy="390525"/>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37</xdr:row>
      <xdr:rowOff>0</xdr:rowOff>
    </xdr:from>
    <xdr:to>
      <xdr:col>25</xdr:col>
      <xdr:colOff>57150</xdr:colOff>
      <xdr:row>38</xdr:row>
      <xdr:rowOff>133350</xdr:rowOff>
    </xdr:to>
    <xdr:sp macro="" textlink="">
      <xdr:nvSpPr>
        <xdr:cNvPr id="3414531" name="Rectangle 213">
          <a:extLst>
            <a:ext uri="{FF2B5EF4-FFF2-40B4-BE49-F238E27FC236}">
              <a16:creationId xmlns:a16="http://schemas.microsoft.com/office/drawing/2014/main" xmlns="" id="{00000000-0008-0000-1700-0000031A3400}"/>
            </a:ext>
          </a:extLst>
        </xdr:cNvPr>
        <xdr:cNvSpPr>
          <a:spLocks noChangeArrowheads="1"/>
        </xdr:cNvSpPr>
      </xdr:nvSpPr>
      <xdr:spPr bwMode="auto">
        <a:xfrm>
          <a:off x="8048625" y="6267450"/>
          <a:ext cx="381000" cy="304800"/>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33</xdr:row>
      <xdr:rowOff>38100</xdr:rowOff>
    </xdr:from>
    <xdr:to>
      <xdr:col>24</xdr:col>
      <xdr:colOff>285750</xdr:colOff>
      <xdr:row>35</xdr:row>
      <xdr:rowOff>95250</xdr:rowOff>
    </xdr:to>
    <xdr:sp macro="" textlink="">
      <xdr:nvSpPr>
        <xdr:cNvPr id="3414532" name="Rectangle 214">
          <a:extLst>
            <a:ext uri="{FF2B5EF4-FFF2-40B4-BE49-F238E27FC236}">
              <a16:creationId xmlns:a16="http://schemas.microsoft.com/office/drawing/2014/main" xmlns="" id="{00000000-0008-0000-1700-0000041A3400}"/>
            </a:ext>
          </a:extLst>
        </xdr:cNvPr>
        <xdr:cNvSpPr>
          <a:spLocks noChangeArrowheads="1"/>
        </xdr:cNvSpPr>
      </xdr:nvSpPr>
      <xdr:spPr bwMode="auto">
        <a:xfrm>
          <a:off x="7953375" y="5619750"/>
          <a:ext cx="381000" cy="400050"/>
        </a:xfrm>
        <a:prstGeom prst="rect">
          <a:avLst/>
        </a:prstGeom>
        <a:solidFill>
          <a:srgbClr val="FFFFFF"/>
        </a:solidFill>
        <a:ln w="9525" algn="ctr">
          <a:solidFill>
            <a:srgbClr val="000000"/>
          </a:solidFill>
          <a:round/>
          <a:headEnd/>
          <a:tailEnd/>
        </a:ln>
      </xdr:spPr>
    </xdr:sp>
    <xdr:clientData/>
  </xdr:twoCellAnchor>
  <xdr:twoCellAnchor>
    <xdr:from>
      <xdr:col>7</xdr:col>
      <xdr:colOff>285750</xdr:colOff>
      <xdr:row>7</xdr:row>
      <xdr:rowOff>47625</xdr:rowOff>
    </xdr:from>
    <xdr:to>
      <xdr:col>8</xdr:col>
      <xdr:colOff>285750</xdr:colOff>
      <xdr:row>9</xdr:row>
      <xdr:rowOff>104775</xdr:rowOff>
    </xdr:to>
    <xdr:sp macro="" textlink="">
      <xdr:nvSpPr>
        <xdr:cNvPr id="3414533" name="Rectangle 241">
          <a:extLst>
            <a:ext uri="{FF2B5EF4-FFF2-40B4-BE49-F238E27FC236}">
              <a16:creationId xmlns:a16="http://schemas.microsoft.com/office/drawing/2014/main" xmlns="" id="{00000000-0008-0000-1700-0000051A3400}"/>
            </a:ext>
          </a:extLst>
        </xdr:cNvPr>
        <xdr:cNvSpPr>
          <a:spLocks noChangeArrowheads="1"/>
        </xdr:cNvSpPr>
      </xdr:nvSpPr>
      <xdr:spPr bwMode="auto">
        <a:xfrm>
          <a:off x="2428875" y="1228725"/>
          <a:ext cx="419100" cy="400050"/>
        </a:xfrm>
        <a:prstGeom prst="rect">
          <a:avLst/>
        </a:prstGeom>
        <a:solidFill>
          <a:srgbClr val="FFFFFF"/>
        </a:solidFill>
        <a:ln w="9525" algn="ctr">
          <a:solidFill>
            <a:srgbClr val="000000"/>
          </a:solidFill>
          <a:round/>
          <a:headEnd/>
          <a:tailEnd/>
        </a:ln>
      </xdr:spPr>
    </xdr:sp>
    <xdr:clientData/>
  </xdr:twoCellAnchor>
  <xdr:twoCellAnchor>
    <xdr:from>
      <xdr:col>7</xdr:col>
      <xdr:colOff>400050</xdr:colOff>
      <xdr:row>19</xdr:row>
      <xdr:rowOff>28575</xdr:rowOff>
    </xdr:from>
    <xdr:to>
      <xdr:col>8</xdr:col>
      <xdr:colOff>400050</xdr:colOff>
      <xdr:row>21</xdr:row>
      <xdr:rowOff>9525</xdr:rowOff>
    </xdr:to>
    <xdr:sp macro="" textlink="">
      <xdr:nvSpPr>
        <xdr:cNvPr id="3414534" name="Rectangle 243">
          <a:extLst>
            <a:ext uri="{FF2B5EF4-FFF2-40B4-BE49-F238E27FC236}">
              <a16:creationId xmlns:a16="http://schemas.microsoft.com/office/drawing/2014/main" xmlns="" id="{00000000-0008-0000-1700-0000061A3400}"/>
            </a:ext>
          </a:extLst>
        </xdr:cNvPr>
        <xdr:cNvSpPr>
          <a:spLocks noChangeArrowheads="1"/>
        </xdr:cNvSpPr>
      </xdr:nvSpPr>
      <xdr:spPr bwMode="auto">
        <a:xfrm>
          <a:off x="2543175" y="3209925"/>
          <a:ext cx="419100" cy="32385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30</xdr:row>
      <xdr:rowOff>85725</xdr:rowOff>
    </xdr:from>
    <xdr:to>
      <xdr:col>8</xdr:col>
      <xdr:colOff>238125</xdr:colOff>
      <xdr:row>32</xdr:row>
      <xdr:rowOff>47625</xdr:rowOff>
    </xdr:to>
    <xdr:grpSp>
      <xdr:nvGrpSpPr>
        <xdr:cNvPr id="3414535" name="Groupe 244">
          <a:extLst>
            <a:ext uri="{FF2B5EF4-FFF2-40B4-BE49-F238E27FC236}">
              <a16:creationId xmlns:a16="http://schemas.microsoft.com/office/drawing/2014/main" xmlns="" id="{00000000-0008-0000-1700-0000071A3400}"/>
            </a:ext>
          </a:extLst>
        </xdr:cNvPr>
        <xdr:cNvGrpSpPr>
          <a:grpSpLocks/>
        </xdr:cNvGrpSpPr>
      </xdr:nvGrpSpPr>
      <xdr:grpSpPr bwMode="auto">
        <a:xfrm>
          <a:off x="133350" y="5135772"/>
          <a:ext cx="2791544" cy="303362"/>
          <a:chOff x="7010400" y="9553575"/>
          <a:chExt cx="2886076" cy="285751"/>
        </a:xfrm>
      </xdr:grpSpPr>
      <xdr:grpSp>
        <xdr:nvGrpSpPr>
          <xdr:cNvPr id="3414717" name="Groupe 188">
            <a:extLst>
              <a:ext uri="{FF2B5EF4-FFF2-40B4-BE49-F238E27FC236}">
                <a16:creationId xmlns:a16="http://schemas.microsoft.com/office/drawing/2014/main" xmlns="" id="{00000000-0008-0000-1700-0000BD1A3400}"/>
              </a:ext>
            </a:extLst>
          </xdr:cNvPr>
          <xdr:cNvGrpSpPr>
            <a:grpSpLocks/>
          </xdr:cNvGrpSpPr>
        </xdr:nvGrpSpPr>
        <xdr:grpSpPr bwMode="auto">
          <a:xfrm>
            <a:off x="7448550" y="9553575"/>
            <a:ext cx="2447926" cy="285750"/>
            <a:chOff x="5295900" y="29260800"/>
            <a:chExt cx="2447926" cy="285750"/>
          </a:xfrm>
        </xdr:grpSpPr>
        <xdr:grpSp>
          <xdr:nvGrpSpPr>
            <xdr:cNvPr id="3414719" name="Groupe 24">
              <a:extLst>
                <a:ext uri="{FF2B5EF4-FFF2-40B4-BE49-F238E27FC236}">
                  <a16:creationId xmlns:a16="http://schemas.microsoft.com/office/drawing/2014/main" xmlns="" id="{00000000-0008-0000-1700-0000BF1A3400}"/>
                </a:ext>
              </a:extLst>
            </xdr:cNvPr>
            <xdr:cNvGrpSpPr>
              <a:grpSpLocks/>
            </xdr:cNvGrpSpPr>
          </xdr:nvGrpSpPr>
          <xdr:grpSpPr bwMode="auto">
            <a:xfrm>
              <a:off x="6124574" y="29260800"/>
              <a:ext cx="790576" cy="285750"/>
              <a:chOff x="7439024" y="28575000"/>
              <a:chExt cx="790576" cy="285750"/>
            </a:xfrm>
          </xdr:grpSpPr>
          <xdr:sp macro="" textlink="">
            <xdr:nvSpPr>
              <xdr:cNvPr id="3414726" name="Rectangle 254">
                <a:extLst>
                  <a:ext uri="{FF2B5EF4-FFF2-40B4-BE49-F238E27FC236}">
                    <a16:creationId xmlns:a16="http://schemas.microsoft.com/office/drawing/2014/main" xmlns="" id="{00000000-0008-0000-1700-0000C6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27" name="Rectangle 255">
                <a:extLst>
                  <a:ext uri="{FF2B5EF4-FFF2-40B4-BE49-F238E27FC236}">
                    <a16:creationId xmlns:a16="http://schemas.microsoft.com/office/drawing/2014/main" xmlns="" id="{00000000-0008-0000-1700-0000C7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720" name="Groupe 25">
              <a:extLst>
                <a:ext uri="{FF2B5EF4-FFF2-40B4-BE49-F238E27FC236}">
                  <a16:creationId xmlns:a16="http://schemas.microsoft.com/office/drawing/2014/main" xmlns="" id="{00000000-0008-0000-1700-0000C01A3400}"/>
                </a:ext>
              </a:extLst>
            </xdr:cNvPr>
            <xdr:cNvGrpSpPr>
              <a:grpSpLocks/>
            </xdr:cNvGrpSpPr>
          </xdr:nvGrpSpPr>
          <xdr:grpSpPr bwMode="auto">
            <a:xfrm>
              <a:off x="5295900" y="29260800"/>
              <a:ext cx="790576" cy="285750"/>
              <a:chOff x="7439024" y="28575000"/>
              <a:chExt cx="790576" cy="285750"/>
            </a:xfrm>
          </xdr:grpSpPr>
          <xdr:sp macro="" textlink="">
            <xdr:nvSpPr>
              <xdr:cNvPr id="3414724" name="Rectangle 252">
                <a:extLst>
                  <a:ext uri="{FF2B5EF4-FFF2-40B4-BE49-F238E27FC236}">
                    <a16:creationId xmlns:a16="http://schemas.microsoft.com/office/drawing/2014/main" xmlns="" id="{00000000-0008-0000-1700-0000C4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25" name="Rectangle 253">
                <a:extLst>
                  <a:ext uri="{FF2B5EF4-FFF2-40B4-BE49-F238E27FC236}">
                    <a16:creationId xmlns:a16="http://schemas.microsoft.com/office/drawing/2014/main" xmlns="" id="{00000000-0008-0000-1700-0000C5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721" name="Groupe 28">
              <a:extLst>
                <a:ext uri="{FF2B5EF4-FFF2-40B4-BE49-F238E27FC236}">
                  <a16:creationId xmlns:a16="http://schemas.microsoft.com/office/drawing/2014/main" xmlns="" id="{00000000-0008-0000-1700-0000C11A3400}"/>
                </a:ext>
              </a:extLst>
            </xdr:cNvPr>
            <xdr:cNvGrpSpPr>
              <a:grpSpLocks/>
            </xdr:cNvGrpSpPr>
          </xdr:nvGrpSpPr>
          <xdr:grpSpPr bwMode="auto">
            <a:xfrm>
              <a:off x="6953250" y="29260800"/>
              <a:ext cx="790576" cy="285750"/>
              <a:chOff x="7439024" y="28575000"/>
              <a:chExt cx="790576" cy="285750"/>
            </a:xfrm>
          </xdr:grpSpPr>
          <xdr:sp macro="" textlink="">
            <xdr:nvSpPr>
              <xdr:cNvPr id="3414722" name="Rectangle 250">
                <a:extLst>
                  <a:ext uri="{FF2B5EF4-FFF2-40B4-BE49-F238E27FC236}">
                    <a16:creationId xmlns:a16="http://schemas.microsoft.com/office/drawing/2014/main" xmlns="" id="{00000000-0008-0000-1700-0000C2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23" name="Rectangle 251">
                <a:extLst>
                  <a:ext uri="{FF2B5EF4-FFF2-40B4-BE49-F238E27FC236}">
                    <a16:creationId xmlns:a16="http://schemas.microsoft.com/office/drawing/2014/main" xmlns="" id="{00000000-0008-0000-1700-0000C3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414718" name="Rectangle 246">
            <a:extLst>
              <a:ext uri="{FF2B5EF4-FFF2-40B4-BE49-F238E27FC236}">
                <a16:creationId xmlns:a16="http://schemas.microsoft.com/office/drawing/2014/main" xmlns="" id="{00000000-0008-0000-1700-0000BE1A34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34</xdr:row>
      <xdr:rowOff>57150</xdr:rowOff>
    </xdr:from>
    <xdr:to>
      <xdr:col>7</xdr:col>
      <xdr:colOff>323850</xdr:colOff>
      <xdr:row>36</xdr:row>
      <xdr:rowOff>104775</xdr:rowOff>
    </xdr:to>
    <xdr:sp macro="" textlink="">
      <xdr:nvSpPr>
        <xdr:cNvPr id="3414536" name="Rectangle 256">
          <a:extLst>
            <a:ext uri="{FF2B5EF4-FFF2-40B4-BE49-F238E27FC236}">
              <a16:creationId xmlns:a16="http://schemas.microsoft.com/office/drawing/2014/main" xmlns="" id="{00000000-0008-0000-1700-0000081A3400}"/>
            </a:ext>
          </a:extLst>
        </xdr:cNvPr>
        <xdr:cNvSpPr>
          <a:spLocks noChangeArrowheads="1"/>
        </xdr:cNvSpPr>
      </xdr:nvSpPr>
      <xdr:spPr bwMode="auto">
        <a:xfrm>
          <a:off x="2057400" y="5810250"/>
          <a:ext cx="409575" cy="390525"/>
        </a:xfrm>
        <a:prstGeom prst="rect">
          <a:avLst/>
        </a:prstGeom>
        <a:solidFill>
          <a:srgbClr val="FFFFFF"/>
        </a:solidFill>
        <a:ln w="9525" algn="ctr">
          <a:solidFill>
            <a:srgbClr val="000000"/>
          </a:solidFill>
          <a:round/>
          <a:headEnd/>
          <a:tailEnd/>
        </a:ln>
      </xdr:spPr>
    </xdr:sp>
    <xdr:clientData/>
  </xdr:twoCellAnchor>
  <xdr:twoCellAnchor>
    <xdr:from>
      <xdr:col>12</xdr:col>
      <xdr:colOff>285750</xdr:colOff>
      <xdr:row>0</xdr:row>
      <xdr:rowOff>142875</xdr:rowOff>
    </xdr:from>
    <xdr:to>
      <xdr:col>14</xdr:col>
      <xdr:colOff>85725</xdr:colOff>
      <xdr:row>2</xdr:row>
      <xdr:rowOff>28575</xdr:rowOff>
    </xdr:to>
    <xdr:grpSp>
      <xdr:nvGrpSpPr>
        <xdr:cNvPr id="3414537" name="Groupe 3">
          <a:extLst>
            <a:ext uri="{FF2B5EF4-FFF2-40B4-BE49-F238E27FC236}">
              <a16:creationId xmlns:a16="http://schemas.microsoft.com/office/drawing/2014/main" xmlns="" id="{00000000-0008-0000-1700-0000091A3400}"/>
            </a:ext>
          </a:extLst>
        </xdr:cNvPr>
        <xdr:cNvGrpSpPr>
          <a:grpSpLocks/>
        </xdr:cNvGrpSpPr>
      </xdr:nvGrpSpPr>
      <xdr:grpSpPr bwMode="auto">
        <a:xfrm>
          <a:off x="4257495" y="142875"/>
          <a:ext cx="608702" cy="245134"/>
          <a:chOff x="7343775" y="238125"/>
          <a:chExt cx="600075" cy="314325"/>
        </a:xfrm>
      </xdr:grpSpPr>
      <xdr:sp macro="" textlink="">
        <xdr:nvSpPr>
          <xdr:cNvPr id="3414715" name="Rectangle 1">
            <a:extLst>
              <a:ext uri="{FF2B5EF4-FFF2-40B4-BE49-F238E27FC236}">
                <a16:creationId xmlns:a16="http://schemas.microsoft.com/office/drawing/2014/main" xmlns="" id="{00000000-0008-0000-1700-0000BB1A34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414716" name="Rectangle 2">
            <a:extLst>
              <a:ext uri="{FF2B5EF4-FFF2-40B4-BE49-F238E27FC236}">
                <a16:creationId xmlns:a16="http://schemas.microsoft.com/office/drawing/2014/main" xmlns="" id="{00000000-0008-0000-1700-0000BC1A34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6</xdr:row>
      <xdr:rowOff>19050</xdr:rowOff>
    </xdr:from>
    <xdr:to>
      <xdr:col>17</xdr:col>
      <xdr:colOff>314325</xdr:colOff>
      <xdr:row>7</xdr:row>
      <xdr:rowOff>152400</xdr:rowOff>
    </xdr:to>
    <xdr:grpSp>
      <xdr:nvGrpSpPr>
        <xdr:cNvPr id="3414538" name="Groupe 200">
          <a:extLst>
            <a:ext uri="{FF2B5EF4-FFF2-40B4-BE49-F238E27FC236}">
              <a16:creationId xmlns:a16="http://schemas.microsoft.com/office/drawing/2014/main" xmlns="" id="{00000000-0008-0000-1700-00000A1A3400}"/>
            </a:ext>
          </a:extLst>
        </xdr:cNvPr>
        <xdr:cNvGrpSpPr>
          <a:grpSpLocks/>
        </xdr:cNvGrpSpPr>
      </xdr:nvGrpSpPr>
      <xdr:grpSpPr bwMode="auto">
        <a:xfrm>
          <a:off x="3401683" y="1034451"/>
          <a:ext cx="2924175" cy="295095"/>
          <a:chOff x="7048500" y="9553575"/>
          <a:chExt cx="2847976" cy="295276"/>
        </a:xfrm>
      </xdr:grpSpPr>
      <xdr:grpSp>
        <xdr:nvGrpSpPr>
          <xdr:cNvPr id="3414704" name="Groupe 188">
            <a:extLst>
              <a:ext uri="{FF2B5EF4-FFF2-40B4-BE49-F238E27FC236}">
                <a16:creationId xmlns:a16="http://schemas.microsoft.com/office/drawing/2014/main" xmlns="" id="{00000000-0008-0000-1700-0000B01A3400}"/>
              </a:ext>
            </a:extLst>
          </xdr:cNvPr>
          <xdr:cNvGrpSpPr>
            <a:grpSpLocks/>
          </xdr:cNvGrpSpPr>
        </xdr:nvGrpSpPr>
        <xdr:grpSpPr bwMode="auto">
          <a:xfrm>
            <a:off x="7448550" y="9553575"/>
            <a:ext cx="2447926" cy="285750"/>
            <a:chOff x="5295900" y="29260800"/>
            <a:chExt cx="2447926" cy="285750"/>
          </a:xfrm>
        </xdr:grpSpPr>
        <xdr:grpSp>
          <xdr:nvGrpSpPr>
            <xdr:cNvPr id="3414706" name="Groupe 24">
              <a:extLst>
                <a:ext uri="{FF2B5EF4-FFF2-40B4-BE49-F238E27FC236}">
                  <a16:creationId xmlns:a16="http://schemas.microsoft.com/office/drawing/2014/main" xmlns="" id="{00000000-0008-0000-1700-0000B21A3400}"/>
                </a:ext>
              </a:extLst>
            </xdr:cNvPr>
            <xdr:cNvGrpSpPr>
              <a:grpSpLocks/>
            </xdr:cNvGrpSpPr>
          </xdr:nvGrpSpPr>
          <xdr:grpSpPr bwMode="auto">
            <a:xfrm>
              <a:off x="6124574" y="29260800"/>
              <a:ext cx="790576" cy="285750"/>
              <a:chOff x="7439024" y="28575000"/>
              <a:chExt cx="790576" cy="285750"/>
            </a:xfrm>
          </xdr:grpSpPr>
          <xdr:sp macro="" textlink="">
            <xdr:nvSpPr>
              <xdr:cNvPr id="3414713" name="Rectangle 210">
                <a:extLst>
                  <a:ext uri="{FF2B5EF4-FFF2-40B4-BE49-F238E27FC236}">
                    <a16:creationId xmlns:a16="http://schemas.microsoft.com/office/drawing/2014/main" xmlns="" id="{00000000-0008-0000-1700-0000B9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14" name="Rectangle 211">
                <a:extLst>
                  <a:ext uri="{FF2B5EF4-FFF2-40B4-BE49-F238E27FC236}">
                    <a16:creationId xmlns:a16="http://schemas.microsoft.com/office/drawing/2014/main" xmlns="" id="{00000000-0008-0000-1700-0000BA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707" name="Groupe 25">
              <a:extLst>
                <a:ext uri="{FF2B5EF4-FFF2-40B4-BE49-F238E27FC236}">
                  <a16:creationId xmlns:a16="http://schemas.microsoft.com/office/drawing/2014/main" xmlns="" id="{00000000-0008-0000-1700-0000B31A3400}"/>
                </a:ext>
              </a:extLst>
            </xdr:cNvPr>
            <xdr:cNvGrpSpPr>
              <a:grpSpLocks/>
            </xdr:cNvGrpSpPr>
          </xdr:nvGrpSpPr>
          <xdr:grpSpPr bwMode="auto">
            <a:xfrm>
              <a:off x="5295900" y="29260800"/>
              <a:ext cx="790576" cy="285750"/>
              <a:chOff x="7439024" y="28575000"/>
              <a:chExt cx="790576" cy="285750"/>
            </a:xfrm>
          </xdr:grpSpPr>
          <xdr:sp macro="" textlink="">
            <xdr:nvSpPr>
              <xdr:cNvPr id="3414711" name="Rectangle 208">
                <a:extLst>
                  <a:ext uri="{FF2B5EF4-FFF2-40B4-BE49-F238E27FC236}">
                    <a16:creationId xmlns:a16="http://schemas.microsoft.com/office/drawing/2014/main" xmlns="" id="{00000000-0008-0000-1700-0000B7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12" name="Rectangle 209">
                <a:extLst>
                  <a:ext uri="{FF2B5EF4-FFF2-40B4-BE49-F238E27FC236}">
                    <a16:creationId xmlns:a16="http://schemas.microsoft.com/office/drawing/2014/main" xmlns="" id="{00000000-0008-0000-1700-0000B8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708" name="Groupe 28">
              <a:extLst>
                <a:ext uri="{FF2B5EF4-FFF2-40B4-BE49-F238E27FC236}">
                  <a16:creationId xmlns:a16="http://schemas.microsoft.com/office/drawing/2014/main" xmlns="" id="{00000000-0008-0000-1700-0000B41A3400}"/>
                </a:ext>
              </a:extLst>
            </xdr:cNvPr>
            <xdr:cNvGrpSpPr>
              <a:grpSpLocks/>
            </xdr:cNvGrpSpPr>
          </xdr:nvGrpSpPr>
          <xdr:grpSpPr bwMode="auto">
            <a:xfrm>
              <a:off x="6953250" y="29260800"/>
              <a:ext cx="790576" cy="285750"/>
              <a:chOff x="7439024" y="28575000"/>
              <a:chExt cx="790576" cy="285750"/>
            </a:xfrm>
          </xdr:grpSpPr>
          <xdr:sp macro="" textlink="">
            <xdr:nvSpPr>
              <xdr:cNvPr id="3414709" name="Rectangle 206">
                <a:extLst>
                  <a:ext uri="{FF2B5EF4-FFF2-40B4-BE49-F238E27FC236}">
                    <a16:creationId xmlns:a16="http://schemas.microsoft.com/office/drawing/2014/main" xmlns="" id="{00000000-0008-0000-1700-0000B5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10" name="Rectangle 207">
                <a:extLst>
                  <a:ext uri="{FF2B5EF4-FFF2-40B4-BE49-F238E27FC236}">
                    <a16:creationId xmlns:a16="http://schemas.microsoft.com/office/drawing/2014/main" xmlns="" id="{00000000-0008-0000-1700-0000B6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414705" name="Rectangle 202">
            <a:extLst>
              <a:ext uri="{FF2B5EF4-FFF2-40B4-BE49-F238E27FC236}">
                <a16:creationId xmlns:a16="http://schemas.microsoft.com/office/drawing/2014/main" xmlns="" id="{00000000-0008-0000-1700-0000B11A3400}"/>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47625</xdr:colOff>
      <xdr:row>8</xdr:row>
      <xdr:rowOff>142875</xdr:rowOff>
    </xdr:from>
    <xdr:to>
      <xdr:col>27</xdr:col>
      <xdr:colOff>0</xdr:colOff>
      <xdr:row>10</xdr:row>
      <xdr:rowOff>95250</xdr:rowOff>
    </xdr:to>
    <xdr:grpSp>
      <xdr:nvGrpSpPr>
        <xdr:cNvPr id="3414539" name="Groupe 217">
          <a:extLst>
            <a:ext uri="{FF2B5EF4-FFF2-40B4-BE49-F238E27FC236}">
              <a16:creationId xmlns:a16="http://schemas.microsoft.com/office/drawing/2014/main" xmlns="" id="{00000000-0008-0000-1700-00000B1A3400}"/>
            </a:ext>
          </a:extLst>
        </xdr:cNvPr>
        <xdr:cNvGrpSpPr>
          <a:grpSpLocks/>
        </xdr:cNvGrpSpPr>
      </xdr:nvGrpSpPr>
      <xdr:grpSpPr bwMode="auto">
        <a:xfrm>
          <a:off x="6508450" y="1481767"/>
          <a:ext cx="3600630" cy="302823"/>
          <a:chOff x="7000875" y="9553575"/>
          <a:chExt cx="2895601" cy="285751"/>
        </a:xfrm>
      </xdr:grpSpPr>
      <xdr:grpSp>
        <xdr:nvGrpSpPr>
          <xdr:cNvPr id="3414693" name="Groupe 188">
            <a:extLst>
              <a:ext uri="{FF2B5EF4-FFF2-40B4-BE49-F238E27FC236}">
                <a16:creationId xmlns:a16="http://schemas.microsoft.com/office/drawing/2014/main" xmlns="" id="{00000000-0008-0000-1700-0000A51A3400}"/>
              </a:ext>
            </a:extLst>
          </xdr:cNvPr>
          <xdr:cNvGrpSpPr>
            <a:grpSpLocks/>
          </xdr:cNvGrpSpPr>
        </xdr:nvGrpSpPr>
        <xdr:grpSpPr bwMode="auto">
          <a:xfrm>
            <a:off x="7448550" y="9553575"/>
            <a:ext cx="2447926" cy="285750"/>
            <a:chOff x="5295900" y="29260800"/>
            <a:chExt cx="2447926" cy="285750"/>
          </a:xfrm>
        </xdr:grpSpPr>
        <xdr:grpSp>
          <xdr:nvGrpSpPr>
            <xdr:cNvPr id="3414695" name="Groupe 24">
              <a:extLst>
                <a:ext uri="{FF2B5EF4-FFF2-40B4-BE49-F238E27FC236}">
                  <a16:creationId xmlns:a16="http://schemas.microsoft.com/office/drawing/2014/main" xmlns="" id="{00000000-0008-0000-1700-0000A71A3400}"/>
                </a:ext>
              </a:extLst>
            </xdr:cNvPr>
            <xdr:cNvGrpSpPr>
              <a:grpSpLocks/>
            </xdr:cNvGrpSpPr>
          </xdr:nvGrpSpPr>
          <xdr:grpSpPr bwMode="auto">
            <a:xfrm>
              <a:off x="6124574" y="29260800"/>
              <a:ext cx="790576" cy="285750"/>
              <a:chOff x="7439024" y="28575000"/>
              <a:chExt cx="790576" cy="285750"/>
            </a:xfrm>
          </xdr:grpSpPr>
          <xdr:sp macro="" textlink="">
            <xdr:nvSpPr>
              <xdr:cNvPr id="3414702" name="Rectangle 227">
                <a:extLst>
                  <a:ext uri="{FF2B5EF4-FFF2-40B4-BE49-F238E27FC236}">
                    <a16:creationId xmlns:a16="http://schemas.microsoft.com/office/drawing/2014/main" xmlns="" id="{00000000-0008-0000-1700-0000AE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03" name="Rectangle 228">
                <a:extLst>
                  <a:ext uri="{FF2B5EF4-FFF2-40B4-BE49-F238E27FC236}">
                    <a16:creationId xmlns:a16="http://schemas.microsoft.com/office/drawing/2014/main" xmlns="" id="{00000000-0008-0000-1700-0000AF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96" name="Groupe 25">
              <a:extLst>
                <a:ext uri="{FF2B5EF4-FFF2-40B4-BE49-F238E27FC236}">
                  <a16:creationId xmlns:a16="http://schemas.microsoft.com/office/drawing/2014/main" xmlns="" id="{00000000-0008-0000-1700-0000A81A3400}"/>
                </a:ext>
              </a:extLst>
            </xdr:cNvPr>
            <xdr:cNvGrpSpPr>
              <a:grpSpLocks/>
            </xdr:cNvGrpSpPr>
          </xdr:nvGrpSpPr>
          <xdr:grpSpPr bwMode="auto">
            <a:xfrm>
              <a:off x="5295900" y="29260800"/>
              <a:ext cx="790576" cy="285750"/>
              <a:chOff x="7439024" y="28575000"/>
              <a:chExt cx="790576" cy="285750"/>
            </a:xfrm>
          </xdr:grpSpPr>
          <xdr:sp macro="" textlink="">
            <xdr:nvSpPr>
              <xdr:cNvPr id="3414700" name="Rectangle 225">
                <a:extLst>
                  <a:ext uri="{FF2B5EF4-FFF2-40B4-BE49-F238E27FC236}">
                    <a16:creationId xmlns:a16="http://schemas.microsoft.com/office/drawing/2014/main" xmlns="" id="{00000000-0008-0000-1700-0000AC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701" name="Rectangle 226">
                <a:extLst>
                  <a:ext uri="{FF2B5EF4-FFF2-40B4-BE49-F238E27FC236}">
                    <a16:creationId xmlns:a16="http://schemas.microsoft.com/office/drawing/2014/main" xmlns="" id="{00000000-0008-0000-1700-0000AD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97" name="Groupe 28">
              <a:extLst>
                <a:ext uri="{FF2B5EF4-FFF2-40B4-BE49-F238E27FC236}">
                  <a16:creationId xmlns:a16="http://schemas.microsoft.com/office/drawing/2014/main" xmlns="" id="{00000000-0008-0000-1700-0000A91A3400}"/>
                </a:ext>
              </a:extLst>
            </xdr:cNvPr>
            <xdr:cNvGrpSpPr>
              <a:grpSpLocks/>
            </xdr:cNvGrpSpPr>
          </xdr:nvGrpSpPr>
          <xdr:grpSpPr bwMode="auto">
            <a:xfrm>
              <a:off x="6953250" y="29260800"/>
              <a:ext cx="790576" cy="285750"/>
              <a:chOff x="7439024" y="28575000"/>
              <a:chExt cx="790576" cy="285750"/>
            </a:xfrm>
          </xdr:grpSpPr>
          <xdr:sp macro="" textlink="">
            <xdr:nvSpPr>
              <xdr:cNvPr id="3414698" name="Rectangle 223">
                <a:extLst>
                  <a:ext uri="{FF2B5EF4-FFF2-40B4-BE49-F238E27FC236}">
                    <a16:creationId xmlns:a16="http://schemas.microsoft.com/office/drawing/2014/main" xmlns="" id="{00000000-0008-0000-1700-0000AA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99" name="Rectangle 224">
                <a:extLst>
                  <a:ext uri="{FF2B5EF4-FFF2-40B4-BE49-F238E27FC236}">
                    <a16:creationId xmlns:a16="http://schemas.microsoft.com/office/drawing/2014/main" xmlns="" id="{00000000-0008-0000-1700-0000AB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414694" name="Rectangle 219">
            <a:extLst>
              <a:ext uri="{FF2B5EF4-FFF2-40B4-BE49-F238E27FC236}">
                <a16:creationId xmlns:a16="http://schemas.microsoft.com/office/drawing/2014/main" xmlns="" id="{00000000-0008-0000-1700-0000A61A3400}"/>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247650</xdr:colOff>
      <xdr:row>17</xdr:row>
      <xdr:rowOff>38100</xdr:rowOff>
    </xdr:from>
    <xdr:to>
      <xdr:col>26</xdr:col>
      <xdr:colOff>114300</xdr:colOff>
      <xdr:row>18</xdr:row>
      <xdr:rowOff>133350</xdr:rowOff>
    </xdr:to>
    <xdr:sp macro="" textlink="">
      <xdr:nvSpPr>
        <xdr:cNvPr id="3414540" name="Rectangle 216">
          <a:extLst>
            <a:ext uri="{FF2B5EF4-FFF2-40B4-BE49-F238E27FC236}">
              <a16:creationId xmlns:a16="http://schemas.microsoft.com/office/drawing/2014/main" xmlns="" id="{00000000-0008-0000-1700-00000C1A3400}"/>
            </a:ext>
          </a:extLst>
        </xdr:cNvPr>
        <xdr:cNvSpPr>
          <a:spLocks noChangeArrowheads="1"/>
        </xdr:cNvSpPr>
      </xdr:nvSpPr>
      <xdr:spPr bwMode="auto">
        <a:xfrm>
          <a:off x="8296275" y="2876550"/>
          <a:ext cx="514350" cy="266700"/>
        </a:xfrm>
        <a:prstGeom prst="rect">
          <a:avLst/>
        </a:prstGeom>
        <a:solidFill>
          <a:srgbClr val="FFFFFF"/>
        </a:solidFill>
        <a:ln w="9525" algn="ctr">
          <a:solidFill>
            <a:srgbClr val="000000"/>
          </a:solidFill>
          <a:round/>
          <a:headEnd/>
          <a:tailEnd/>
        </a:ln>
      </xdr:spPr>
    </xdr:sp>
    <xdr:clientData/>
  </xdr:twoCellAnchor>
  <xdr:twoCellAnchor>
    <xdr:from>
      <xdr:col>23</xdr:col>
      <xdr:colOff>361950</xdr:colOff>
      <xdr:row>26</xdr:row>
      <xdr:rowOff>85725</xdr:rowOff>
    </xdr:from>
    <xdr:to>
      <xdr:col>25</xdr:col>
      <xdr:colOff>57150</xdr:colOff>
      <xdr:row>28</xdr:row>
      <xdr:rowOff>133350</xdr:rowOff>
    </xdr:to>
    <xdr:sp macro="" textlink="">
      <xdr:nvSpPr>
        <xdr:cNvPr id="3414541" name="Rectangle 215">
          <a:extLst>
            <a:ext uri="{FF2B5EF4-FFF2-40B4-BE49-F238E27FC236}">
              <a16:creationId xmlns:a16="http://schemas.microsoft.com/office/drawing/2014/main" xmlns="" id="{00000000-0008-0000-1700-00000D1A3400}"/>
            </a:ext>
          </a:extLst>
        </xdr:cNvPr>
        <xdr:cNvSpPr>
          <a:spLocks noChangeArrowheads="1"/>
        </xdr:cNvSpPr>
      </xdr:nvSpPr>
      <xdr:spPr bwMode="auto">
        <a:xfrm>
          <a:off x="8010525" y="4467225"/>
          <a:ext cx="419100" cy="390525"/>
        </a:xfrm>
        <a:prstGeom prst="rect">
          <a:avLst/>
        </a:prstGeom>
        <a:solidFill>
          <a:srgbClr val="FFFFFF"/>
        </a:solidFill>
        <a:ln w="9525" algn="ctr">
          <a:solidFill>
            <a:srgbClr val="000000"/>
          </a:solidFill>
          <a:round/>
          <a:headEnd/>
          <a:tailEnd/>
        </a:ln>
      </xdr:spPr>
    </xdr:sp>
    <xdr:clientData/>
  </xdr:twoCellAnchor>
  <xdr:twoCellAnchor>
    <xdr:from>
      <xdr:col>0</xdr:col>
      <xdr:colOff>247650</xdr:colOff>
      <xdr:row>46</xdr:row>
      <xdr:rowOff>66675</xdr:rowOff>
    </xdr:from>
    <xdr:to>
      <xdr:col>8</xdr:col>
      <xdr:colOff>152400</xdr:colOff>
      <xdr:row>48</xdr:row>
      <xdr:rowOff>114300</xdr:rowOff>
    </xdr:to>
    <xdr:grpSp>
      <xdr:nvGrpSpPr>
        <xdr:cNvPr id="3414542" name="Groupe 178">
          <a:extLst>
            <a:ext uri="{FF2B5EF4-FFF2-40B4-BE49-F238E27FC236}">
              <a16:creationId xmlns:a16="http://schemas.microsoft.com/office/drawing/2014/main" xmlns="" id="{00000000-0008-0000-1700-00000E1A3400}"/>
            </a:ext>
          </a:extLst>
        </xdr:cNvPr>
        <xdr:cNvGrpSpPr>
          <a:grpSpLocks/>
        </xdr:cNvGrpSpPr>
      </xdr:nvGrpSpPr>
      <xdr:grpSpPr bwMode="auto">
        <a:xfrm>
          <a:off x="247650" y="7848420"/>
          <a:ext cx="2591519" cy="389088"/>
          <a:chOff x="5295900" y="29260800"/>
          <a:chExt cx="2447926" cy="285750"/>
        </a:xfrm>
      </xdr:grpSpPr>
      <xdr:grpSp>
        <xdr:nvGrpSpPr>
          <xdr:cNvPr id="3414684" name="Groupe 24">
            <a:extLst>
              <a:ext uri="{FF2B5EF4-FFF2-40B4-BE49-F238E27FC236}">
                <a16:creationId xmlns:a16="http://schemas.microsoft.com/office/drawing/2014/main" xmlns="" id="{00000000-0008-0000-1700-00009C1A3400}"/>
              </a:ext>
            </a:extLst>
          </xdr:cNvPr>
          <xdr:cNvGrpSpPr>
            <a:grpSpLocks/>
          </xdr:cNvGrpSpPr>
        </xdr:nvGrpSpPr>
        <xdr:grpSpPr bwMode="auto">
          <a:xfrm>
            <a:off x="6124574" y="29260800"/>
            <a:ext cx="790576" cy="285750"/>
            <a:chOff x="7439024" y="28575000"/>
            <a:chExt cx="790576" cy="285750"/>
          </a:xfrm>
        </xdr:grpSpPr>
        <xdr:sp macro="" textlink="">
          <xdr:nvSpPr>
            <xdr:cNvPr id="3414691" name="Rectangle 186">
              <a:extLst>
                <a:ext uri="{FF2B5EF4-FFF2-40B4-BE49-F238E27FC236}">
                  <a16:creationId xmlns:a16="http://schemas.microsoft.com/office/drawing/2014/main" xmlns="" id="{00000000-0008-0000-1700-0000A3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92" name="Rectangle 187">
              <a:extLst>
                <a:ext uri="{FF2B5EF4-FFF2-40B4-BE49-F238E27FC236}">
                  <a16:creationId xmlns:a16="http://schemas.microsoft.com/office/drawing/2014/main" xmlns="" id="{00000000-0008-0000-1700-0000A4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85" name="Groupe 25">
            <a:extLst>
              <a:ext uri="{FF2B5EF4-FFF2-40B4-BE49-F238E27FC236}">
                <a16:creationId xmlns:a16="http://schemas.microsoft.com/office/drawing/2014/main" xmlns="" id="{00000000-0008-0000-1700-00009D1A3400}"/>
              </a:ext>
            </a:extLst>
          </xdr:cNvPr>
          <xdr:cNvGrpSpPr>
            <a:grpSpLocks/>
          </xdr:cNvGrpSpPr>
        </xdr:nvGrpSpPr>
        <xdr:grpSpPr bwMode="auto">
          <a:xfrm>
            <a:off x="5295900" y="29260800"/>
            <a:ext cx="790576" cy="285750"/>
            <a:chOff x="7439024" y="28575000"/>
            <a:chExt cx="790576" cy="285750"/>
          </a:xfrm>
        </xdr:grpSpPr>
        <xdr:sp macro="" textlink="">
          <xdr:nvSpPr>
            <xdr:cNvPr id="3414689" name="Rectangle 184">
              <a:extLst>
                <a:ext uri="{FF2B5EF4-FFF2-40B4-BE49-F238E27FC236}">
                  <a16:creationId xmlns:a16="http://schemas.microsoft.com/office/drawing/2014/main" xmlns="" id="{00000000-0008-0000-1700-0000A1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90" name="Rectangle 185">
              <a:extLst>
                <a:ext uri="{FF2B5EF4-FFF2-40B4-BE49-F238E27FC236}">
                  <a16:creationId xmlns:a16="http://schemas.microsoft.com/office/drawing/2014/main" xmlns="" id="{00000000-0008-0000-1700-0000A2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86" name="Groupe 28">
            <a:extLst>
              <a:ext uri="{FF2B5EF4-FFF2-40B4-BE49-F238E27FC236}">
                <a16:creationId xmlns:a16="http://schemas.microsoft.com/office/drawing/2014/main" xmlns="" id="{00000000-0008-0000-1700-00009E1A3400}"/>
              </a:ext>
            </a:extLst>
          </xdr:cNvPr>
          <xdr:cNvGrpSpPr>
            <a:grpSpLocks/>
          </xdr:cNvGrpSpPr>
        </xdr:nvGrpSpPr>
        <xdr:grpSpPr bwMode="auto">
          <a:xfrm>
            <a:off x="6953250" y="29260800"/>
            <a:ext cx="790576" cy="285750"/>
            <a:chOff x="7439024" y="28575000"/>
            <a:chExt cx="790576" cy="285750"/>
          </a:xfrm>
        </xdr:grpSpPr>
        <xdr:sp macro="" textlink="">
          <xdr:nvSpPr>
            <xdr:cNvPr id="3414687" name="Rectangle 182">
              <a:extLst>
                <a:ext uri="{FF2B5EF4-FFF2-40B4-BE49-F238E27FC236}">
                  <a16:creationId xmlns:a16="http://schemas.microsoft.com/office/drawing/2014/main" xmlns="" id="{00000000-0008-0000-1700-00009F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88" name="Rectangle 183">
              <a:extLst>
                <a:ext uri="{FF2B5EF4-FFF2-40B4-BE49-F238E27FC236}">
                  <a16:creationId xmlns:a16="http://schemas.microsoft.com/office/drawing/2014/main" xmlns="" id="{00000000-0008-0000-1700-0000A0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56</xdr:row>
      <xdr:rowOff>133350</xdr:rowOff>
    </xdr:from>
    <xdr:to>
      <xdr:col>6</xdr:col>
      <xdr:colOff>114300</xdr:colOff>
      <xdr:row>58</xdr:row>
      <xdr:rowOff>114300</xdr:rowOff>
    </xdr:to>
    <xdr:sp macro="" textlink="">
      <xdr:nvSpPr>
        <xdr:cNvPr id="3414543" name="Rectangle 160">
          <a:extLst>
            <a:ext uri="{FF2B5EF4-FFF2-40B4-BE49-F238E27FC236}">
              <a16:creationId xmlns:a16="http://schemas.microsoft.com/office/drawing/2014/main" xmlns="" id="{00000000-0008-0000-1700-00000F1A3400}"/>
            </a:ext>
          </a:extLst>
        </xdr:cNvPr>
        <xdr:cNvSpPr>
          <a:spLocks noChangeArrowheads="1"/>
        </xdr:cNvSpPr>
      </xdr:nvSpPr>
      <xdr:spPr bwMode="auto">
        <a:xfrm>
          <a:off x="1571625" y="9658350"/>
          <a:ext cx="352425" cy="323850"/>
        </a:xfrm>
        <a:prstGeom prst="rect">
          <a:avLst/>
        </a:prstGeom>
        <a:solidFill>
          <a:srgbClr val="FFFFFF"/>
        </a:solidFill>
        <a:ln w="9525" algn="ctr">
          <a:solidFill>
            <a:srgbClr val="000000"/>
          </a:solidFill>
          <a:round/>
          <a:headEnd/>
          <a:tailEnd/>
        </a:ln>
      </xdr:spPr>
    </xdr:sp>
    <xdr:clientData/>
  </xdr:twoCellAnchor>
  <xdr:twoCellAnchor>
    <xdr:from>
      <xdr:col>15</xdr:col>
      <xdr:colOff>47625</xdr:colOff>
      <xdr:row>56</xdr:row>
      <xdr:rowOff>114300</xdr:rowOff>
    </xdr:from>
    <xdr:to>
      <xdr:col>17</xdr:col>
      <xdr:colOff>361950</xdr:colOff>
      <xdr:row>58</xdr:row>
      <xdr:rowOff>38100</xdr:rowOff>
    </xdr:to>
    <xdr:grpSp>
      <xdr:nvGrpSpPr>
        <xdr:cNvPr id="3414544" name="Groupe 14">
          <a:extLst>
            <a:ext uri="{FF2B5EF4-FFF2-40B4-BE49-F238E27FC236}">
              <a16:creationId xmlns:a16="http://schemas.microsoft.com/office/drawing/2014/main" xmlns="" id="{00000000-0008-0000-1700-0000101A3400}"/>
            </a:ext>
          </a:extLst>
        </xdr:cNvPr>
        <xdr:cNvGrpSpPr>
          <a:grpSpLocks/>
        </xdr:cNvGrpSpPr>
      </xdr:nvGrpSpPr>
      <xdr:grpSpPr bwMode="auto">
        <a:xfrm>
          <a:off x="5250432" y="9603357"/>
          <a:ext cx="1123051" cy="265262"/>
          <a:chOff x="7867651" y="18945225"/>
          <a:chExt cx="1104898" cy="257176"/>
        </a:xfrm>
      </xdr:grpSpPr>
      <xdr:grpSp>
        <xdr:nvGrpSpPr>
          <xdr:cNvPr id="3414677" name="Groupe 5">
            <a:extLst>
              <a:ext uri="{FF2B5EF4-FFF2-40B4-BE49-F238E27FC236}">
                <a16:creationId xmlns:a16="http://schemas.microsoft.com/office/drawing/2014/main" xmlns="" id="{00000000-0008-0000-1700-0000951A3400}"/>
              </a:ext>
            </a:extLst>
          </xdr:cNvPr>
          <xdr:cNvGrpSpPr>
            <a:grpSpLocks/>
          </xdr:cNvGrpSpPr>
        </xdr:nvGrpSpPr>
        <xdr:grpSpPr bwMode="auto">
          <a:xfrm>
            <a:off x="7867651" y="18945225"/>
            <a:ext cx="476249" cy="247651"/>
            <a:chOff x="7867651" y="18945225"/>
            <a:chExt cx="476249" cy="247651"/>
          </a:xfrm>
        </xdr:grpSpPr>
        <xdr:sp macro="" textlink="">
          <xdr:nvSpPr>
            <xdr:cNvPr id="3414682" name="Rectangle 1">
              <a:extLst>
                <a:ext uri="{FF2B5EF4-FFF2-40B4-BE49-F238E27FC236}">
                  <a16:creationId xmlns:a16="http://schemas.microsoft.com/office/drawing/2014/main" xmlns="" id="{00000000-0008-0000-1700-00009A1A34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414683" name="Rectangle 2">
              <a:extLst>
                <a:ext uri="{FF2B5EF4-FFF2-40B4-BE49-F238E27FC236}">
                  <a16:creationId xmlns:a16="http://schemas.microsoft.com/office/drawing/2014/main" xmlns="" id="{00000000-0008-0000-1700-00009B1A34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414678" name="Connecteur droit 7">
            <a:extLst>
              <a:ext uri="{FF2B5EF4-FFF2-40B4-BE49-F238E27FC236}">
                <a16:creationId xmlns:a16="http://schemas.microsoft.com/office/drawing/2014/main" xmlns="" id="{00000000-0008-0000-1700-0000961A3400}"/>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414679" name="Groupe 11">
            <a:extLst>
              <a:ext uri="{FF2B5EF4-FFF2-40B4-BE49-F238E27FC236}">
                <a16:creationId xmlns:a16="http://schemas.microsoft.com/office/drawing/2014/main" xmlns="" id="{00000000-0008-0000-1700-0000971A3400}"/>
              </a:ext>
            </a:extLst>
          </xdr:cNvPr>
          <xdr:cNvGrpSpPr>
            <a:grpSpLocks/>
          </xdr:cNvGrpSpPr>
        </xdr:nvGrpSpPr>
        <xdr:grpSpPr bwMode="auto">
          <a:xfrm>
            <a:off x="8496300" y="18954750"/>
            <a:ext cx="476249" cy="247651"/>
            <a:chOff x="7867651" y="18945225"/>
            <a:chExt cx="476249" cy="247651"/>
          </a:xfrm>
        </xdr:grpSpPr>
        <xdr:sp macro="" textlink="">
          <xdr:nvSpPr>
            <xdr:cNvPr id="3414680" name="Rectangle 12">
              <a:extLst>
                <a:ext uri="{FF2B5EF4-FFF2-40B4-BE49-F238E27FC236}">
                  <a16:creationId xmlns:a16="http://schemas.microsoft.com/office/drawing/2014/main" xmlns="" id="{00000000-0008-0000-1700-0000981A34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414681" name="Rectangle 13">
              <a:extLst>
                <a:ext uri="{FF2B5EF4-FFF2-40B4-BE49-F238E27FC236}">
                  <a16:creationId xmlns:a16="http://schemas.microsoft.com/office/drawing/2014/main" xmlns="" id="{00000000-0008-0000-1700-0000991A34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323850</xdr:colOff>
      <xdr:row>48</xdr:row>
      <xdr:rowOff>9525</xdr:rowOff>
    </xdr:from>
    <xdr:to>
      <xdr:col>17</xdr:col>
      <xdr:colOff>400050</xdr:colOff>
      <xdr:row>49</xdr:row>
      <xdr:rowOff>123825</xdr:rowOff>
    </xdr:to>
    <xdr:grpSp>
      <xdr:nvGrpSpPr>
        <xdr:cNvPr id="3414545" name="Groupe 134">
          <a:extLst>
            <a:ext uri="{FF2B5EF4-FFF2-40B4-BE49-F238E27FC236}">
              <a16:creationId xmlns:a16="http://schemas.microsoft.com/office/drawing/2014/main" xmlns="" id="{00000000-0008-0000-1700-0000111A3400}"/>
            </a:ext>
          </a:extLst>
        </xdr:cNvPr>
        <xdr:cNvGrpSpPr>
          <a:grpSpLocks/>
        </xdr:cNvGrpSpPr>
      </xdr:nvGrpSpPr>
      <xdr:grpSpPr bwMode="auto">
        <a:xfrm>
          <a:off x="4717930" y="8132733"/>
          <a:ext cx="1693653" cy="285031"/>
          <a:chOff x="7724775" y="26555700"/>
          <a:chExt cx="1590675" cy="371475"/>
        </a:xfrm>
      </xdr:grpSpPr>
      <xdr:grpSp>
        <xdr:nvGrpSpPr>
          <xdr:cNvPr id="3414671" name="Groupe 120">
            <a:extLst>
              <a:ext uri="{FF2B5EF4-FFF2-40B4-BE49-F238E27FC236}">
                <a16:creationId xmlns:a16="http://schemas.microsoft.com/office/drawing/2014/main" xmlns="" id="{00000000-0008-0000-1700-00008F1A3400}"/>
              </a:ext>
            </a:extLst>
          </xdr:cNvPr>
          <xdr:cNvGrpSpPr>
            <a:grpSpLocks/>
          </xdr:cNvGrpSpPr>
        </xdr:nvGrpSpPr>
        <xdr:grpSpPr bwMode="auto">
          <a:xfrm>
            <a:off x="8534400" y="26555700"/>
            <a:ext cx="781050" cy="371475"/>
            <a:chOff x="4429125" y="27365325"/>
            <a:chExt cx="781050" cy="371475"/>
          </a:xfrm>
        </xdr:grpSpPr>
        <xdr:sp macro="" textlink="">
          <xdr:nvSpPr>
            <xdr:cNvPr id="3414675" name="Rectangle 139">
              <a:extLst>
                <a:ext uri="{FF2B5EF4-FFF2-40B4-BE49-F238E27FC236}">
                  <a16:creationId xmlns:a16="http://schemas.microsoft.com/office/drawing/2014/main" xmlns="" id="{00000000-0008-0000-1700-000093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76" name="Rectangle 140">
              <a:extLst>
                <a:ext uri="{FF2B5EF4-FFF2-40B4-BE49-F238E27FC236}">
                  <a16:creationId xmlns:a16="http://schemas.microsoft.com/office/drawing/2014/main" xmlns="" id="{00000000-0008-0000-1700-000094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414672" name="Groupe 123">
            <a:extLst>
              <a:ext uri="{FF2B5EF4-FFF2-40B4-BE49-F238E27FC236}">
                <a16:creationId xmlns:a16="http://schemas.microsoft.com/office/drawing/2014/main" xmlns="" id="{00000000-0008-0000-1700-0000901A3400}"/>
              </a:ext>
            </a:extLst>
          </xdr:cNvPr>
          <xdr:cNvGrpSpPr>
            <a:grpSpLocks/>
          </xdr:cNvGrpSpPr>
        </xdr:nvGrpSpPr>
        <xdr:grpSpPr bwMode="auto">
          <a:xfrm>
            <a:off x="7724775" y="26555700"/>
            <a:ext cx="781050" cy="371475"/>
            <a:chOff x="4429125" y="27365325"/>
            <a:chExt cx="781050" cy="371475"/>
          </a:xfrm>
        </xdr:grpSpPr>
        <xdr:sp macro="" textlink="">
          <xdr:nvSpPr>
            <xdr:cNvPr id="3414673" name="Rectangle 137">
              <a:extLst>
                <a:ext uri="{FF2B5EF4-FFF2-40B4-BE49-F238E27FC236}">
                  <a16:creationId xmlns:a16="http://schemas.microsoft.com/office/drawing/2014/main" xmlns="" id="{00000000-0008-0000-1700-000091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74" name="Rectangle 138">
              <a:extLst>
                <a:ext uri="{FF2B5EF4-FFF2-40B4-BE49-F238E27FC236}">
                  <a16:creationId xmlns:a16="http://schemas.microsoft.com/office/drawing/2014/main" xmlns="" id="{00000000-0008-0000-1700-000092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95250</xdr:colOff>
      <xdr:row>53</xdr:row>
      <xdr:rowOff>133350</xdr:rowOff>
    </xdr:from>
    <xdr:to>
      <xdr:col>17</xdr:col>
      <xdr:colOff>76200</xdr:colOff>
      <xdr:row>55</xdr:row>
      <xdr:rowOff>76200</xdr:rowOff>
    </xdr:to>
    <xdr:grpSp>
      <xdr:nvGrpSpPr>
        <xdr:cNvPr id="3414546" name="Groupe 141">
          <a:extLst>
            <a:ext uri="{FF2B5EF4-FFF2-40B4-BE49-F238E27FC236}">
              <a16:creationId xmlns:a16="http://schemas.microsoft.com/office/drawing/2014/main" xmlns="" id="{00000000-0008-0000-1700-0000121A3400}"/>
            </a:ext>
          </a:extLst>
        </xdr:cNvPr>
        <xdr:cNvGrpSpPr>
          <a:grpSpLocks/>
        </xdr:cNvGrpSpPr>
      </xdr:nvGrpSpPr>
      <xdr:grpSpPr bwMode="auto">
        <a:xfrm>
          <a:off x="5298057" y="9110213"/>
          <a:ext cx="789676" cy="284312"/>
          <a:chOff x="4429125" y="27365325"/>
          <a:chExt cx="781050" cy="371475"/>
        </a:xfrm>
      </xdr:grpSpPr>
      <xdr:sp macro="" textlink="">
        <xdr:nvSpPr>
          <xdr:cNvPr id="3414669" name="Rectangle 142">
            <a:extLst>
              <a:ext uri="{FF2B5EF4-FFF2-40B4-BE49-F238E27FC236}">
                <a16:creationId xmlns:a16="http://schemas.microsoft.com/office/drawing/2014/main" xmlns="" id="{00000000-0008-0000-1700-00008D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70" name="Rectangle 143">
            <a:extLst>
              <a:ext uri="{FF2B5EF4-FFF2-40B4-BE49-F238E27FC236}">
                <a16:creationId xmlns:a16="http://schemas.microsoft.com/office/drawing/2014/main" xmlns="" id="{00000000-0008-0000-1700-00008E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61</xdr:row>
      <xdr:rowOff>114300</xdr:rowOff>
    </xdr:from>
    <xdr:to>
      <xdr:col>17</xdr:col>
      <xdr:colOff>352425</xdr:colOff>
      <xdr:row>63</xdr:row>
      <xdr:rowOff>133350</xdr:rowOff>
    </xdr:to>
    <xdr:grpSp>
      <xdr:nvGrpSpPr>
        <xdr:cNvPr id="3414547" name="Groupe 127">
          <a:extLst>
            <a:ext uri="{FF2B5EF4-FFF2-40B4-BE49-F238E27FC236}">
              <a16:creationId xmlns:a16="http://schemas.microsoft.com/office/drawing/2014/main" xmlns="" id="{00000000-0008-0000-1700-0000131A3400}"/>
            </a:ext>
          </a:extLst>
        </xdr:cNvPr>
        <xdr:cNvGrpSpPr>
          <a:grpSpLocks/>
        </xdr:cNvGrpSpPr>
      </xdr:nvGrpSpPr>
      <xdr:grpSpPr bwMode="auto">
        <a:xfrm>
          <a:off x="4780472" y="10457012"/>
          <a:ext cx="1583486" cy="360513"/>
          <a:chOff x="7724775" y="26555700"/>
          <a:chExt cx="1590675" cy="371475"/>
        </a:xfrm>
      </xdr:grpSpPr>
      <xdr:grpSp>
        <xdr:nvGrpSpPr>
          <xdr:cNvPr id="3414663" name="Groupe 120">
            <a:extLst>
              <a:ext uri="{FF2B5EF4-FFF2-40B4-BE49-F238E27FC236}">
                <a16:creationId xmlns:a16="http://schemas.microsoft.com/office/drawing/2014/main" xmlns="" id="{00000000-0008-0000-1700-0000871A3400}"/>
              </a:ext>
            </a:extLst>
          </xdr:cNvPr>
          <xdr:cNvGrpSpPr>
            <a:grpSpLocks/>
          </xdr:cNvGrpSpPr>
        </xdr:nvGrpSpPr>
        <xdr:grpSpPr bwMode="auto">
          <a:xfrm>
            <a:off x="8534400" y="26555700"/>
            <a:ext cx="781050" cy="371475"/>
            <a:chOff x="4429125" y="27365325"/>
            <a:chExt cx="781050" cy="371475"/>
          </a:xfrm>
        </xdr:grpSpPr>
        <xdr:sp macro="" textlink="">
          <xdr:nvSpPr>
            <xdr:cNvPr id="3414667" name="Rectangle 132">
              <a:extLst>
                <a:ext uri="{FF2B5EF4-FFF2-40B4-BE49-F238E27FC236}">
                  <a16:creationId xmlns:a16="http://schemas.microsoft.com/office/drawing/2014/main" xmlns="" id="{00000000-0008-0000-1700-00008B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68" name="Rectangle 133">
              <a:extLst>
                <a:ext uri="{FF2B5EF4-FFF2-40B4-BE49-F238E27FC236}">
                  <a16:creationId xmlns:a16="http://schemas.microsoft.com/office/drawing/2014/main" xmlns="" id="{00000000-0008-0000-1700-00008C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414664" name="Groupe 123">
            <a:extLst>
              <a:ext uri="{FF2B5EF4-FFF2-40B4-BE49-F238E27FC236}">
                <a16:creationId xmlns:a16="http://schemas.microsoft.com/office/drawing/2014/main" xmlns="" id="{00000000-0008-0000-1700-0000881A3400}"/>
              </a:ext>
            </a:extLst>
          </xdr:cNvPr>
          <xdr:cNvGrpSpPr>
            <a:grpSpLocks/>
          </xdr:cNvGrpSpPr>
        </xdr:nvGrpSpPr>
        <xdr:grpSpPr bwMode="auto">
          <a:xfrm>
            <a:off x="7724775" y="26555700"/>
            <a:ext cx="781050" cy="371475"/>
            <a:chOff x="4429125" y="27365325"/>
            <a:chExt cx="781050" cy="371475"/>
          </a:xfrm>
        </xdr:grpSpPr>
        <xdr:sp macro="" textlink="">
          <xdr:nvSpPr>
            <xdr:cNvPr id="3414665" name="Rectangle 130">
              <a:extLst>
                <a:ext uri="{FF2B5EF4-FFF2-40B4-BE49-F238E27FC236}">
                  <a16:creationId xmlns:a16="http://schemas.microsoft.com/office/drawing/2014/main" xmlns="" id="{00000000-0008-0000-1700-000089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66" name="Rectangle 131">
              <a:extLst>
                <a:ext uri="{FF2B5EF4-FFF2-40B4-BE49-F238E27FC236}">
                  <a16:creationId xmlns:a16="http://schemas.microsoft.com/office/drawing/2014/main" xmlns="" id="{00000000-0008-0000-1700-00008A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38100</xdr:colOff>
      <xdr:row>69</xdr:row>
      <xdr:rowOff>66675</xdr:rowOff>
    </xdr:from>
    <xdr:to>
      <xdr:col>17</xdr:col>
      <xdr:colOff>371475</xdr:colOff>
      <xdr:row>71</xdr:row>
      <xdr:rowOff>38100</xdr:rowOff>
    </xdr:to>
    <xdr:grpSp>
      <xdr:nvGrpSpPr>
        <xdr:cNvPr id="3414548" name="Groupe 23">
          <a:extLst>
            <a:ext uri="{FF2B5EF4-FFF2-40B4-BE49-F238E27FC236}">
              <a16:creationId xmlns:a16="http://schemas.microsoft.com/office/drawing/2014/main" xmlns="" id="{00000000-0008-0000-1700-0000141A3400}"/>
            </a:ext>
          </a:extLst>
        </xdr:cNvPr>
        <xdr:cNvGrpSpPr>
          <a:grpSpLocks/>
        </xdr:cNvGrpSpPr>
      </xdr:nvGrpSpPr>
      <xdr:grpSpPr bwMode="auto">
        <a:xfrm>
          <a:off x="5240907" y="11775236"/>
          <a:ext cx="1142101" cy="312888"/>
          <a:chOff x="7867651" y="18945225"/>
          <a:chExt cx="1104898" cy="257176"/>
        </a:xfrm>
      </xdr:grpSpPr>
      <xdr:grpSp>
        <xdr:nvGrpSpPr>
          <xdr:cNvPr id="3414656" name="Groupe 5">
            <a:extLst>
              <a:ext uri="{FF2B5EF4-FFF2-40B4-BE49-F238E27FC236}">
                <a16:creationId xmlns:a16="http://schemas.microsoft.com/office/drawing/2014/main" xmlns="" id="{00000000-0008-0000-1700-0000801A3400}"/>
              </a:ext>
            </a:extLst>
          </xdr:cNvPr>
          <xdr:cNvGrpSpPr>
            <a:grpSpLocks/>
          </xdr:cNvGrpSpPr>
        </xdr:nvGrpSpPr>
        <xdr:grpSpPr bwMode="auto">
          <a:xfrm>
            <a:off x="7867651" y="18945225"/>
            <a:ext cx="476249" cy="247651"/>
            <a:chOff x="7867651" y="18945225"/>
            <a:chExt cx="476249" cy="247651"/>
          </a:xfrm>
        </xdr:grpSpPr>
        <xdr:sp macro="" textlink="">
          <xdr:nvSpPr>
            <xdr:cNvPr id="3414661" name="Rectangle 29">
              <a:extLst>
                <a:ext uri="{FF2B5EF4-FFF2-40B4-BE49-F238E27FC236}">
                  <a16:creationId xmlns:a16="http://schemas.microsoft.com/office/drawing/2014/main" xmlns="" id="{00000000-0008-0000-1700-0000851A34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414662" name="Rectangle 2">
              <a:extLst>
                <a:ext uri="{FF2B5EF4-FFF2-40B4-BE49-F238E27FC236}">
                  <a16:creationId xmlns:a16="http://schemas.microsoft.com/office/drawing/2014/main" xmlns="" id="{00000000-0008-0000-1700-0000861A34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414657" name="Connecteur droit 25">
            <a:extLst>
              <a:ext uri="{FF2B5EF4-FFF2-40B4-BE49-F238E27FC236}">
                <a16:creationId xmlns:a16="http://schemas.microsoft.com/office/drawing/2014/main" xmlns="" id="{00000000-0008-0000-1700-0000811A3400}"/>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414658" name="Groupe 11">
            <a:extLst>
              <a:ext uri="{FF2B5EF4-FFF2-40B4-BE49-F238E27FC236}">
                <a16:creationId xmlns:a16="http://schemas.microsoft.com/office/drawing/2014/main" xmlns="" id="{00000000-0008-0000-1700-0000821A3400}"/>
              </a:ext>
            </a:extLst>
          </xdr:cNvPr>
          <xdr:cNvGrpSpPr>
            <a:grpSpLocks/>
          </xdr:cNvGrpSpPr>
        </xdr:nvGrpSpPr>
        <xdr:grpSpPr bwMode="auto">
          <a:xfrm>
            <a:off x="8496300" y="18954750"/>
            <a:ext cx="476249" cy="247651"/>
            <a:chOff x="7867651" y="18945225"/>
            <a:chExt cx="476249" cy="247651"/>
          </a:xfrm>
        </xdr:grpSpPr>
        <xdr:sp macro="" textlink="">
          <xdr:nvSpPr>
            <xdr:cNvPr id="3414659" name="Rectangle 27">
              <a:extLst>
                <a:ext uri="{FF2B5EF4-FFF2-40B4-BE49-F238E27FC236}">
                  <a16:creationId xmlns:a16="http://schemas.microsoft.com/office/drawing/2014/main" xmlns="" id="{00000000-0008-0000-1700-0000831A34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414660" name="Rectangle 28">
              <a:extLst>
                <a:ext uri="{FF2B5EF4-FFF2-40B4-BE49-F238E27FC236}">
                  <a16:creationId xmlns:a16="http://schemas.microsoft.com/office/drawing/2014/main" xmlns="" id="{00000000-0008-0000-1700-0000841A34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15</xdr:col>
      <xdr:colOff>0</xdr:colOff>
      <xdr:row>66</xdr:row>
      <xdr:rowOff>123825</xdr:rowOff>
    </xdr:from>
    <xdr:to>
      <xdr:col>17</xdr:col>
      <xdr:colOff>0</xdr:colOff>
      <xdr:row>68</xdr:row>
      <xdr:rowOff>66675</xdr:rowOff>
    </xdr:to>
    <xdr:grpSp>
      <xdr:nvGrpSpPr>
        <xdr:cNvPr id="3414549" name="Groupe 162">
          <a:extLst>
            <a:ext uri="{FF2B5EF4-FFF2-40B4-BE49-F238E27FC236}">
              <a16:creationId xmlns:a16="http://schemas.microsoft.com/office/drawing/2014/main" xmlns="" id="{00000000-0008-0000-1700-0000151A3400}"/>
            </a:ext>
          </a:extLst>
        </xdr:cNvPr>
        <xdr:cNvGrpSpPr>
          <a:grpSpLocks/>
        </xdr:cNvGrpSpPr>
      </xdr:nvGrpSpPr>
      <xdr:grpSpPr bwMode="auto">
        <a:xfrm>
          <a:off x="5202807" y="11320193"/>
          <a:ext cx="808726" cy="284312"/>
          <a:chOff x="4429125" y="27365325"/>
          <a:chExt cx="781050" cy="371475"/>
        </a:xfrm>
      </xdr:grpSpPr>
      <xdr:sp macro="" textlink="">
        <xdr:nvSpPr>
          <xdr:cNvPr id="3414654" name="Rectangle 163">
            <a:extLst>
              <a:ext uri="{FF2B5EF4-FFF2-40B4-BE49-F238E27FC236}">
                <a16:creationId xmlns:a16="http://schemas.microsoft.com/office/drawing/2014/main" xmlns="" id="{00000000-0008-0000-1700-00007E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55" name="Rectangle 164">
            <a:extLst>
              <a:ext uri="{FF2B5EF4-FFF2-40B4-BE49-F238E27FC236}">
                <a16:creationId xmlns:a16="http://schemas.microsoft.com/office/drawing/2014/main" xmlns="" id="{00000000-0008-0000-1700-00007F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74</xdr:row>
      <xdr:rowOff>0</xdr:rowOff>
    </xdr:from>
    <xdr:to>
      <xdr:col>16</xdr:col>
      <xdr:colOff>19050</xdr:colOff>
      <xdr:row>77</xdr:row>
      <xdr:rowOff>47625</xdr:rowOff>
    </xdr:to>
    <xdr:sp macro="" textlink="">
      <xdr:nvSpPr>
        <xdr:cNvPr id="3414550" name="Rectangle 165">
          <a:extLst>
            <a:ext uri="{FF2B5EF4-FFF2-40B4-BE49-F238E27FC236}">
              <a16:creationId xmlns:a16="http://schemas.microsoft.com/office/drawing/2014/main" xmlns="" id="{00000000-0008-0000-1700-0000161A3400}"/>
            </a:ext>
          </a:extLst>
        </xdr:cNvPr>
        <xdr:cNvSpPr>
          <a:spLocks noChangeArrowheads="1"/>
        </xdr:cNvSpPr>
      </xdr:nvSpPr>
      <xdr:spPr bwMode="auto">
        <a:xfrm>
          <a:off x="4991100" y="12611100"/>
          <a:ext cx="390525" cy="390525"/>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11</xdr:row>
      <xdr:rowOff>85725</xdr:rowOff>
    </xdr:from>
    <xdr:to>
      <xdr:col>8</xdr:col>
      <xdr:colOff>400050</xdr:colOff>
      <xdr:row>13</xdr:row>
      <xdr:rowOff>66675</xdr:rowOff>
    </xdr:to>
    <xdr:grpSp>
      <xdr:nvGrpSpPr>
        <xdr:cNvPr id="3414551" name="Groupe 147">
          <a:extLst>
            <a:ext uri="{FF2B5EF4-FFF2-40B4-BE49-F238E27FC236}">
              <a16:creationId xmlns:a16="http://schemas.microsoft.com/office/drawing/2014/main" xmlns="" id="{00000000-0008-0000-1700-0000171A3400}"/>
            </a:ext>
          </a:extLst>
        </xdr:cNvPr>
        <xdr:cNvGrpSpPr>
          <a:grpSpLocks/>
        </xdr:cNvGrpSpPr>
      </xdr:nvGrpSpPr>
      <xdr:grpSpPr bwMode="auto">
        <a:xfrm>
          <a:off x="2313137" y="1936810"/>
          <a:ext cx="773682" cy="304440"/>
          <a:chOff x="4429125" y="27365325"/>
          <a:chExt cx="781050" cy="371475"/>
        </a:xfrm>
      </xdr:grpSpPr>
      <xdr:sp macro="" textlink="">
        <xdr:nvSpPr>
          <xdr:cNvPr id="3414652" name="Rectangle 148">
            <a:extLst>
              <a:ext uri="{FF2B5EF4-FFF2-40B4-BE49-F238E27FC236}">
                <a16:creationId xmlns:a16="http://schemas.microsoft.com/office/drawing/2014/main" xmlns="" id="{00000000-0008-0000-1700-00007C1A34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414653" name="Rectangle 149">
            <a:extLst>
              <a:ext uri="{FF2B5EF4-FFF2-40B4-BE49-F238E27FC236}">
                <a16:creationId xmlns:a16="http://schemas.microsoft.com/office/drawing/2014/main" xmlns="" id="{00000000-0008-0000-1700-00007D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323850</xdr:colOff>
      <xdr:row>16</xdr:row>
      <xdr:rowOff>0</xdr:rowOff>
    </xdr:from>
    <xdr:to>
      <xdr:col>8</xdr:col>
      <xdr:colOff>276225</xdr:colOff>
      <xdr:row>16</xdr:row>
      <xdr:rowOff>152400</xdr:rowOff>
    </xdr:to>
    <xdr:sp macro="" textlink="">
      <xdr:nvSpPr>
        <xdr:cNvPr id="3414552" name="Rectangle 243">
          <a:extLst>
            <a:ext uri="{FF2B5EF4-FFF2-40B4-BE49-F238E27FC236}">
              <a16:creationId xmlns:a16="http://schemas.microsoft.com/office/drawing/2014/main" xmlns="" id="{00000000-0008-0000-1700-0000181A3400}"/>
            </a:ext>
          </a:extLst>
        </xdr:cNvPr>
        <xdr:cNvSpPr>
          <a:spLocks noChangeArrowheads="1"/>
        </xdr:cNvSpPr>
      </xdr:nvSpPr>
      <xdr:spPr bwMode="auto">
        <a:xfrm>
          <a:off x="2466975" y="267652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17</xdr:row>
      <xdr:rowOff>0</xdr:rowOff>
    </xdr:from>
    <xdr:to>
      <xdr:col>8</xdr:col>
      <xdr:colOff>276225</xdr:colOff>
      <xdr:row>17</xdr:row>
      <xdr:rowOff>152400</xdr:rowOff>
    </xdr:to>
    <xdr:sp macro="" textlink="">
      <xdr:nvSpPr>
        <xdr:cNvPr id="3414553" name="Rectangle 243">
          <a:extLst>
            <a:ext uri="{FF2B5EF4-FFF2-40B4-BE49-F238E27FC236}">
              <a16:creationId xmlns:a16="http://schemas.microsoft.com/office/drawing/2014/main" xmlns="" id="{00000000-0008-0000-1700-0000191A3400}"/>
            </a:ext>
          </a:extLst>
        </xdr:cNvPr>
        <xdr:cNvSpPr>
          <a:spLocks noChangeArrowheads="1"/>
        </xdr:cNvSpPr>
      </xdr:nvSpPr>
      <xdr:spPr bwMode="auto">
        <a:xfrm>
          <a:off x="2466975" y="28384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18</xdr:row>
      <xdr:rowOff>0</xdr:rowOff>
    </xdr:from>
    <xdr:to>
      <xdr:col>8</xdr:col>
      <xdr:colOff>276225</xdr:colOff>
      <xdr:row>18</xdr:row>
      <xdr:rowOff>152400</xdr:rowOff>
    </xdr:to>
    <xdr:sp macro="" textlink="">
      <xdr:nvSpPr>
        <xdr:cNvPr id="3414554" name="Rectangle 243">
          <a:extLst>
            <a:ext uri="{FF2B5EF4-FFF2-40B4-BE49-F238E27FC236}">
              <a16:creationId xmlns:a16="http://schemas.microsoft.com/office/drawing/2014/main" xmlns="" id="{00000000-0008-0000-1700-00001A1A3400}"/>
            </a:ext>
          </a:extLst>
        </xdr:cNvPr>
        <xdr:cNvSpPr>
          <a:spLocks noChangeArrowheads="1"/>
        </xdr:cNvSpPr>
      </xdr:nvSpPr>
      <xdr:spPr bwMode="auto">
        <a:xfrm>
          <a:off x="2466975" y="3009900"/>
          <a:ext cx="371475" cy="15240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46</xdr:row>
      <xdr:rowOff>57150</xdr:rowOff>
    </xdr:from>
    <xdr:to>
      <xdr:col>26</xdr:col>
      <xdr:colOff>9525</xdr:colOff>
      <xdr:row>49</xdr:row>
      <xdr:rowOff>104775</xdr:rowOff>
    </xdr:to>
    <xdr:sp macro="" textlink="">
      <xdr:nvSpPr>
        <xdr:cNvPr id="3414555" name="Rectangle 165">
          <a:extLst>
            <a:ext uri="{FF2B5EF4-FFF2-40B4-BE49-F238E27FC236}">
              <a16:creationId xmlns:a16="http://schemas.microsoft.com/office/drawing/2014/main" xmlns="" id="{00000000-0008-0000-1700-00001B1A3400}"/>
            </a:ext>
          </a:extLst>
        </xdr:cNvPr>
        <xdr:cNvSpPr>
          <a:spLocks noChangeArrowheads="1"/>
        </xdr:cNvSpPr>
      </xdr:nvSpPr>
      <xdr:spPr bwMode="auto">
        <a:xfrm>
          <a:off x="8324850" y="7867650"/>
          <a:ext cx="381000" cy="561975"/>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52</xdr:row>
      <xdr:rowOff>57150</xdr:rowOff>
    </xdr:from>
    <xdr:to>
      <xdr:col>25</xdr:col>
      <xdr:colOff>314325</xdr:colOff>
      <xdr:row>54</xdr:row>
      <xdr:rowOff>104775</xdr:rowOff>
    </xdr:to>
    <xdr:sp macro="" textlink="">
      <xdr:nvSpPr>
        <xdr:cNvPr id="3414556" name="Rectangle 166">
          <a:extLst>
            <a:ext uri="{FF2B5EF4-FFF2-40B4-BE49-F238E27FC236}">
              <a16:creationId xmlns:a16="http://schemas.microsoft.com/office/drawing/2014/main" xmlns="" id="{00000000-0008-0000-1700-00001C1A3400}"/>
            </a:ext>
          </a:extLst>
        </xdr:cNvPr>
        <xdr:cNvSpPr>
          <a:spLocks noChangeArrowheads="1"/>
        </xdr:cNvSpPr>
      </xdr:nvSpPr>
      <xdr:spPr bwMode="auto">
        <a:xfrm>
          <a:off x="8372475" y="8896350"/>
          <a:ext cx="314325" cy="390525"/>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61</xdr:row>
      <xdr:rowOff>19050</xdr:rowOff>
    </xdr:from>
    <xdr:to>
      <xdr:col>26</xdr:col>
      <xdr:colOff>238125</xdr:colOff>
      <xdr:row>62</xdr:row>
      <xdr:rowOff>133350</xdr:rowOff>
    </xdr:to>
    <xdr:grpSp>
      <xdr:nvGrpSpPr>
        <xdr:cNvPr id="3414557" name="Groupe 167">
          <a:extLst>
            <a:ext uri="{FF2B5EF4-FFF2-40B4-BE49-F238E27FC236}">
              <a16:creationId xmlns:a16="http://schemas.microsoft.com/office/drawing/2014/main" xmlns="" id="{00000000-0008-0000-1700-00001D1A3400}"/>
            </a:ext>
          </a:extLst>
        </xdr:cNvPr>
        <xdr:cNvGrpSpPr>
          <a:grpSpLocks/>
        </xdr:cNvGrpSpPr>
      </xdr:nvGrpSpPr>
      <xdr:grpSpPr bwMode="auto">
        <a:xfrm>
          <a:off x="6847756" y="10361762"/>
          <a:ext cx="2708694" cy="285031"/>
          <a:chOff x="5295900" y="29260800"/>
          <a:chExt cx="2447926" cy="285750"/>
        </a:xfrm>
      </xdr:grpSpPr>
      <xdr:grpSp>
        <xdr:nvGrpSpPr>
          <xdr:cNvPr id="3414643" name="Groupe 24">
            <a:extLst>
              <a:ext uri="{FF2B5EF4-FFF2-40B4-BE49-F238E27FC236}">
                <a16:creationId xmlns:a16="http://schemas.microsoft.com/office/drawing/2014/main" xmlns="" id="{00000000-0008-0000-1700-0000731A3400}"/>
              </a:ext>
            </a:extLst>
          </xdr:cNvPr>
          <xdr:cNvGrpSpPr>
            <a:grpSpLocks/>
          </xdr:cNvGrpSpPr>
        </xdr:nvGrpSpPr>
        <xdr:grpSpPr bwMode="auto">
          <a:xfrm>
            <a:off x="6124574" y="29260800"/>
            <a:ext cx="790576" cy="285750"/>
            <a:chOff x="7439024" y="28575000"/>
            <a:chExt cx="790576" cy="285750"/>
          </a:xfrm>
        </xdr:grpSpPr>
        <xdr:sp macro="" textlink="">
          <xdr:nvSpPr>
            <xdr:cNvPr id="3414650" name="Rectangle 175">
              <a:extLst>
                <a:ext uri="{FF2B5EF4-FFF2-40B4-BE49-F238E27FC236}">
                  <a16:creationId xmlns:a16="http://schemas.microsoft.com/office/drawing/2014/main" xmlns="" id="{00000000-0008-0000-1700-00007A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51" name="Rectangle 176">
              <a:extLst>
                <a:ext uri="{FF2B5EF4-FFF2-40B4-BE49-F238E27FC236}">
                  <a16:creationId xmlns:a16="http://schemas.microsoft.com/office/drawing/2014/main" xmlns="" id="{00000000-0008-0000-1700-00007B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44" name="Groupe 25">
            <a:extLst>
              <a:ext uri="{FF2B5EF4-FFF2-40B4-BE49-F238E27FC236}">
                <a16:creationId xmlns:a16="http://schemas.microsoft.com/office/drawing/2014/main" xmlns="" id="{00000000-0008-0000-1700-0000741A3400}"/>
              </a:ext>
            </a:extLst>
          </xdr:cNvPr>
          <xdr:cNvGrpSpPr>
            <a:grpSpLocks/>
          </xdr:cNvGrpSpPr>
        </xdr:nvGrpSpPr>
        <xdr:grpSpPr bwMode="auto">
          <a:xfrm>
            <a:off x="5295900" y="29260800"/>
            <a:ext cx="790576" cy="285750"/>
            <a:chOff x="7439024" y="28575000"/>
            <a:chExt cx="790576" cy="285750"/>
          </a:xfrm>
        </xdr:grpSpPr>
        <xdr:sp macro="" textlink="">
          <xdr:nvSpPr>
            <xdr:cNvPr id="3414648" name="Rectangle 173">
              <a:extLst>
                <a:ext uri="{FF2B5EF4-FFF2-40B4-BE49-F238E27FC236}">
                  <a16:creationId xmlns:a16="http://schemas.microsoft.com/office/drawing/2014/main" xmlns="" id="{00000000-0008-0000-1700-000078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49" name="Rectangle 174">
              <a:extLst>
                <a:ext uri="{FF2B5EF4-FFF2-40B4-BE49-F238E27FC236}">
                  <a16:creationId xmlns:a16="http://schemas.microsoft.com/office/drawing/2014/main" xmlns="" id="{00000000-0008-0000-1700-000079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45" name="Groupe 28">
            <a:extLst>
              <a:ext uri="{FF2B5EF4-FFF2-40B4-BE49-F238E27FC236}">
                <a16:creationId xmlns:a16="http://schemas.microsoft.com/office/drawing/2014/main" xmlns="" id="{00000000-0008-0000-1700-0000751A3400}"/>
              </a:ext>
            </a:extLst>
          </xdr:cNvPr>
          <xdr:cNvGrpSpPr>
            <a:grpSpLocks/>
          </xdr:cNvGrpSpPr>
        </xdr:nvGrpSpPr>
        <xdr:grpSpPr bwMode="auto">
          <a:xfrm>
            <a:off x="6953250" y="29260800"/>
            <a:ext cx="790576" cy="285750"/>
            <a:chOff x="7439024" y="28575000"/>
            <a:chExt cx="790576" cy="285750"/>
          </a:xfrm>
        </xdr:grpSpPr>
        <xdr:sp macro="" textlink="">
          <xdr:nvSpPr>
            <xdr:cNvPr id="3414646" name="Rectangle 171">
              <a:extLst>
                <a:ext uri="{FF2B5EF4-FFF2-40B4-BE49-F238E27FC236}">
                  <a16:creationId xmlns:a16="http://schemas.microsoft.com/office/drawing/2014/main" xmlns="" id="{00000000-0008-0000-1700-000076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47" name="Rectangle 172">
              <a:extLst>
                <a:ext uri="{FF2B5EF4-FFF2-40B4-BE49-F238E27FC236}">
                  <a16:creationId xmlns:a16="http://schemas.microsoft.com/office/drawing/2014/main" xmlns="" id="{00000000-0008-0000-1700-000077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142875</xdr:colOff>
      <xdr:row>78</xdr:row>
      <xdr:rowOff>142875</xdr:rowOff>
    </xdr:from>
    <xdr:to>
      <xdr:col>26</xdr:col>
      <xdr:colOff>219075</xdr:colOff>
      <xdr:row>80</xdr:row>
      <xdr:rowOff>133350</xdr:rowOff>
    </xdr:to>
    <xdr:sp macro="" textlink="">
      <xdr:nvSpPr>
        <xdr:cNvPr id="3414558" name="Rectangle 17">
          <a:extLst>
            <a:ext uri="{FF2B5EF4-FFF2-40B4-BE49-F238E27FC236}">
              <a16:creationId xmlns:a16="http://schemas.microsoft.com/office/drawing/2014/main" xmlns="" id="{00000000-0008-0000-1700-00001E1A3400}"/>
            </a:ext>
          </a:extLst>
        </xdr:cNvPr>
        <xdr:cNvSpPr>
          <a:spLocks noChangeArrowheads="1"/>
        </xdr:cNvSpPr>
      </xdr:nvSpPr>
      <xdr:spPr bwMode="auto">
        <a:xfrm>
          <a:off x="8515350" y="13268325"/>
          <a:ext cx="400050"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209550</xdr:colOff>
      <xdr:row>84</xdr:row>
      <xdr:rowOff>133350</xdr:rowOff>
    </xdr:to>
    <xdr:sp macro="" textlink="">
      <xdr:nvSpPr>
        <xdr:cNvPr id="3414559" name="Rectangle 18">
          <a:extLst>
            <a:ext uri="{FF2B5EF4-FFF2-40B4-BE49-F238E27FC236}">
              <a16:creationId xmlns:a16="http://schemas.microsoft.com/office/drawing/2014/main" xmlns="" id="{00000000-0008-0000-1700-00001F1A3400}"/>
            </a:ext>
          </a:extLst>
        </xdr:cNvPr>
        <xdr:cNvSpPr>
          <a:spLocks noChangeArrowheads="1"/>
        </xdr:cNvSpPr>
      </xdr:nvSpPr>
      <xdr:spPr bwMode="auto">
        <a:xfrm>
          <a:off x="8543925" y="13982700"/>
          <a:ext cx="361950" cy="304800"/>
        </a:xfrm>
        <a:prstGeom prst="rect">
          <a:avLst/>
        </a:prstGeom>
        <a:solidFill>
          <a:srgbClr val="FFFFFF"/>
        </a:solidFill>
        <a:ln w="9525" algn="ctr">
          <a:solidFill>
            <a:srgbClr val="000000"/>
          </a:solidFill>
          <a:round/>
          <a:headEnd/>
          <a:tailEnd/>
        </a:ln>
      </xdr:spPr>
    </xdr:sp>
    <xdr:clientData/>
  </xdr:twoCellAnchor>
  <xdr:twoCellAnchor>
    <xdr:from>
      <xdr:col>25</xdr:col>
      <xdr:colOff>200025</xdr:colOff>
      <xdr:row>86</xdr:row>
      <xdr:rowOff>38100</xdr:rowOff>
    </xdr:from>
    <xdr:to>
      <xdr:col>26</xdr:col>
      <xdr:colOff>209550</xdr:colOff>
      <xdr:row>87</xdr:row>
      <xdr:rowOff>133350</xdr:rowOff>
    </xdr:to>
    <xdr:sp macro="" textlink="">
      <xdr:nvSpPr>
        <xdr:cNvPr id="3414560" name="Rectangle 19">
          <a:extLst>
            <a:ext uri="{FF2B5EF4-FFF2-40B4-BE49-F238E27FC236}">
              <a16:creationId xmlns:a16="http://schemas.microsoft.com/office/drawing/2014/main" xmlns="" id="{00000000-0008-0000-1700-0000201A3400}"/>
            </a:ext>
          </a:extLst>
        </xdr:cNvPr>
        <xdr:cNvSpPr>
          <a:spLocks noChangeArrowheads="1"/>
        </xdr:cNvSpPr>
      </xdr:nvSpPr>
      <xdr:spPr bwMode="auto">
        <a:xfrm>
          <a:off x="8572500" y="14535150"/>
          <a:ext cx="333375" cy="2667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70</xdr:row>
      <xdr:rowOff>0</xdr:rowOff>
    </xdr:from>
    <xdr:to>
      <xdr:col>26</xdr:col>
      <xdr:colOff>19050</xdr:colOff>
      <xdr:row>72</xdr:row>
      <xdr:rowOff>47625</xdr:rowOff>
    </xdr:to>
    <xdr:sp macro="" textlink="">
      <xdr:nvSpPr>
        <xdr:cNvPr id="3414561" name="Rectangle 177">
          <a:extLst>
            <a:ext uri="{FF2B5EF4-FFF2-40B4-BE49-F238E27FC236}">
              <a16:creationId xmlns:a16="http://schemas.microsoft.com/office/drawing/2014/main" xmlns="" id="{00000000-0008-0000-1700-0000211A3400}"/>
            </a:ext>
          </a:extLst>
        </xdr:cNvPr>
        <xdr:cNvSpPr>
          <a:spLocks noChangeArrowheads="1"/>
        </xdr:cNvSpPr>
      </xdr:nvSpPr>
      <xdr:spPr bwMode="auto">
        <a:xfrm>
          <a:off x="8372475" y="11925300"/>
          <a:ext cx="342900" cy="390525"/>
        </a:xfrm>
        <a:prstGeom prst="rect">
          <a:avLst/>
        </a:prstGeom>
        <a:solidFill>
          <a:srgbClr val="FFFFFF"/>
        </a:solidFill>
        <a:ln w="9525" algn="ctr">
          <a:solidFill>
            <a:srgbClr val="000000"/>
          </a:solidFill>
          <a:round/>
          <a:headEnd/>
          <a:tailEnd/>
        </a:ln>
      </xdr:spPr>
    </xdr:sp>
    <xdr:clientData/>
  </xdr:twoCellAnchor>
  <xdr:twoCellAnchor>
    <xdr:from>
      <xdr:col>7</xdr:col>
      <xdr:colOff>123825</xdr:colOff>
      <xdr:row>92</xdr:row>
      <xdr:rowOff>104775</xdr:rowOff>
    </xdr:from>
    <xdr:to>
      <xdr:col>8</xdr:col>
      <xdr:colOff>161925</xdr:colOff>
      <xdr:row>94</xdr:row>
      <xdr:rowOff>123825</xdr:rowOff>
    </xdr:to>
    <xdr:sp macro="" textlink="">
      <xdr:nvSpPr>
        <xdr:cNvPr id="3414562" name="Rectangle 21">
          <a:extLst>
            <a:ext uri="{FF2B5EF4-FFF2-40B4-BE49-F238E27FC236}">
              <a16:creationId xmlns:a16="http://schemas.microsoft.com/office/drawing/2014/main" xmlns="" id="{00000000-0008-0000-1700-0000221A3400}"/>
            </a:ext>
          </a:extLst>
        </xdr:cNvPr>
        <xdr:cNvSpPr>
          <a:spLocks noChangeArrowheads="1"/>
        </xdr:cNvSpPr>
      </xdr:nvSpPr>
      <xdr:spPr bwMode="auto">
        <a:xfrm>
          <a:off x="2266950" y="15630525"/>
          <a:ext cx="457200" cy="361950"/>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97</xdr:row>
      <xdr:rowOff>28575</xdr:rowOff>
    </xdr:from>
    <xdr:to>
      <xdr:col>6</xdr:col>
      <xdr:colOff>276225</xdr:colOff>
      <xdr:row>99</xdr:row>
      <xdr:rowOff>9525</xdr:rowOff>
    </xdr:to>
    <xdr:sp macro="" textlink="">
      <xdr:nvSpPr>
        <xdr:cNvPr id="3414563" name="Rectangle 119">
          <a:extLst>
            <a:ext uri="{FF2B5EF4-FFF2-40B4-BE49-F238E27FC236}">
              <a16:creationId xmlns:a16="http://schemas.microsoft.com/office/drawing/2014/main" xmlns="" id="{00000000-0008-0000-1700-0000231A3400}"/>
            </a:ext>
          </a:extLst>
        </xdr:cNvPr>
        <xdr:cNvSpPr>
          <a:spLocks noChangeArrowheads="1"/>
        </xdr:cNvSpPr>
      </xdr:nvSpPr>
      <xdr:spPr bwMode="auto">
        <a:xfrm>
          <a:off x="1800225" y="16411575"/>
          <a:ext cx="285750" cy="32385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107</xdr:row>
      <xdr:rowOff>47625</xdr:rowOff>
    </xdr:from>
    <xdr:to>
      <xdr:col>7</xdr:col>
      <xdr:colOff>400050</xdr:colOff>
      <xdr:row>109</xdr:row>
      <xdr:rowOff>76200</xdr:rowOff>
    </xdr:to>
    <xdr:grpSp>
      <xdr:nvGrpSpPr>
        <xdr:cNvPr id="3414564" name="Groupe 73">
          <a:extLst>
            <a:ext uri="{FF2B5EF4-FFF2-40B4-BE49-F238E27FC236}">
              <a16:creationId xmlns:a16="http://schemas.microsoft.com/office/drawing/2014/main" xmlns="" id="{00000000-0008-0000-1700-0000241A3400}"/>
            </a:ext>
          </a:extLst>
        </xdr:cNvPr>
        <xdr:cNvGrpSpPr>
          <a:grpSpLocks/>
        </xdr:cNvGrpSpPr>
      </xdr:nvGrpSpPr>
      <xdr:grpSpPr bwMode="auto">
        <a:xfrm>
          <a:off x="314325" y="18243969"/>
          <a:ext cx="2332187" cy="370038"/>
          <a:chOff x="5295900" y="29260800"/>
          <a:chExt cx="2447926" cy="285750"/>
        </a:xfrm>
      </xdr:grpSpPr>
      <xdr:grpSp>
        <xdr:nvGrpSpPr>
          <xdr:cNvPr id="3414634" name="Groupe 24">
            <a:extLst>
              <a:ext uri="{FF2B5EF4-FFF2-40B4-BE49-F238E27FC236}">
                <a16:creationId xmlns:a16="http://schemas.microsoft.com/office/drawing/2014/main" xmlns="" id="{00000000-0008-0000-1700-00006A1A3400}"/>
              </a:ext>
            </a:extLst>
          </xdr:cNvPr>
          <xdr:cNvGrpSpPr>
            <a:grpSpLocks/>
          </xdr:cNvGrpSpPr>
        </xdr:nvGrpSpPr>
        <xdr:grpSpPr bwMode="auto">
          <a:xfrm>
            <a:off x="6124574" y="29260800"/>
            <a:ext cx="790576" cy="285750"/>
            <a:chOff x="7439024" y="28575000"/>
            <a:chExt cx="790576" cy="285750"/>
          </a:xfrm>
        </xdr:grpSpPr>
        <xdr:sp macro="" textlink="">
          <xdr:nvSpPr>
            <xdr:cNvPr id="3414641" name="Rectangle 81">
              <a:extLst>
                <a:ext uri="{FF2B5EF4-FFF2-40B4-BE49-F238E27FC236}">
                  <a16:creationId xmlns:a16="http://schemas.microsoft.com/office/drawing/2014/main" xmlns="" id="{00000000-0008-0000-1700-000071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42" name="Rectangle 82">
              <a:extLst>
                <a:ext uri="{FF2B5EF4-FFF2-40B4-BE49-F238E27FC236}">
                  <a16:creationId xmlns:a16="http://schemas.microsoft.com/office/drawing/2014/main" xmlns="" id="{00000000-0008-0000-1700-000072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35" name="Groupe 25">
            <a:extLst>
              <a:ext uri="{FF2B5EF4-FFF2-40B4-BE49-F238E27FC236}">
                <a16:creationId xmlns:a16="http://schemas.microsoft.com/office/drawing/2014/main" xmlns="" id="{00000000-0008-0000-1700-00006B1A3400}"/>
              </a:ext>
            </a:extLst>
          </xdr:cNvPr>
          <xdr:cNvGrpSpPr>
            <a:grpSpLocks/>
          </xdr:cNvGrpSpPr>
        </xdr:nvGrpSpPr>
        <xdr:grpSpPr bwMode="auto">
          <a:xfrm>
            <a:off x="5295900" y="29260800"/>
            <a:ext cx="790576" cy="285750"/>
            <a:chOff x="7439024" y="28575000"/>
            <a:chExt cx="790576" cy="285750"/>
          </a:xfrm>
        </xdr:grpSpPr>
        <xdr:sp macro="" textlink="">
          <xdr:nvSpPr>
            <xdr:cNvPr id="3414639" name="Rectangle 79">
              <a:extLst>
                <a:ext uri="{FF2B5EF4-FFF2-40B4-BE49-F238E27FC236}">
                  <a16:creationId xmlns:a16="http://schemas.microsoft.com/office/drawing/2014/main" xmlns="" id="{00000000-0008-0000-1700-00006F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40" name="Rectangle 80">
              <a:extLst>
                <a:ext uri="{FF2B5EF4-FFF2-40B4-BE49-F238E27FC236}">
                  <a16:creationId xmlns:a16="http://schemas.microsoft.com/office/drawing/2014/main" xmlns="" id="{00000000-0008-0000-1700-000070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36" name="Groupe 28">
            <a:extLst>
              <a:ext uri="{FF2B5EF4-FFF2-40B4-BE49-F238E27FC236}">
                <a16:creationId xmlns:a16="http://schemas.microsoft.com/office/drawing/2014/main" xmlns="" id="{00000000-0008-0000-1700-00006C1A3400}"/>
              </a:ext>
            </a:extLst>
          </xdr:cNvPr>
          <xdr:cNvGrpSpPr>
            <a:grpSpLocks/>
          </xdr:cNvGrpSpPr>
        </xdr:nvGrpSpPr>
        <xdr:grpSpPr bwMode="auto">
          <a:xfrm>
            <a:off x="6953250" y="29260800"/>
            <a:ext cx="790576" cy="285750"/>
            <a:chOff x="7439024" y="28575000"/>
            <a:chExt cx="790576" cy="285750"/>
          </a:xfrm>
        </xdr:grpSpPr>
        <xdr:sp macro="" textlink="">
          <xdr:nvSpPr>
            <xdr:cNvPr id="3414637" name="Rectangle 77">
              <a:extLst>
                <a:ext uri="{FF2B5EF4-FFF2-40B4-BE49-F238E27FC236}">
                  <a16:creationId xmlns:a16="http://schemas.microsoft.com/office/drawing/2014/main" xmlns="" id="{00000000-0008-0000-1700-00006D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38" name="Rectangle 78">
              <a:extLst>
                <a:ext uri="{FF2B5EF4-FFF2-40B4-BE49-F238E27FC236}">
                  <a16:creationId xmlns:a16="http://schemas.microsoft.com/office/drawing/2014/main" xmlns="" id="{00000000-0008-0000-1700-00006E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102</xdr:row>
      <xdr:rowOff>0</xdr:rowOff>
    </xdr:from>
    <xdr:to>
      <xdr:col>8</xdr:col>
      <xdr:colOff>19050</xdr:colOff>
      <xdr:row>103</xdr:row>
      <xdr:rowOff>142875</xdr:rowOff>
    </xdr:to>
    <xdr:sp macro="" textlink="">
      <xdr:nvSpPr>
        <xdr:cNvPr id="3414565" name="Rectangle 103">
          <a:extLst>
            <a:ext uri="{FF2B5EF4-FFF2-40B4-BE49-F238E27FC236}">
              <a16:creationId xmlns:a16="http://schemas.microsoft.com/office/drawing/2014/main" xmlns="" id="{00000000-0008-0000-1700-0000251A3400}"/>
            </a:ext>
          </a:extLst>
        </xdr:cNvPr>
        <xdr:cNvSpPr>
          <a:spLocks noChangeArrowheads="1"/>
        </xdr:cNvSpPr>
      </xdr:nvSpPr>
      <xdr:spPr bwMode="auto">
        <a:xfrm>
          <a:off x="2162175" y="17240250"/>
          <a:ext cx="419100" cy="314325"/>
        </a:xfrm>
        <a:prstGeom prst="rect">
          <a:avLst/>
        </a:prstGeom>
        <a:solidFill>
          <a:srgbClr val="FFFFFF"/>
        </a:solidFill>
        <a:ln w="9525" algn="ctr">
          <a:solidFill>
            <a:srgbClr val="000000"/>
          </a:solidFill>
          <a:round/>
          <a:headEnd/>
          <a:tailEnd/>
        </a:ln>
      </xdr:spPr>
    </xdr:sp>
    <xdr:clientData/>
  </xdr:twoCellAnchor>
  <xdr:twoCellAnchor>
    <xdr:from>
      <xdr:col>14</xdr:col>
      <xdr:colOff>361950</xdr:colOff>
      <xdr:row>92</xdr:row>
      <xdr:rowOff>95250</xdr:rowOff>
    </xdr:from>
    <xdr:to>
      <xdr:col>16</xdr:col>
      <xdr:colOff>66675</xdr:colOff>
      <xdr:row>94</xdr:row>
      <xdr:rowOff>133350</xdr:rowOff>
    </xdr:to>
    <xdr:sp macro="" textlink="">
      <xdr:nvSpPr>
        <xdr:cNvPr id="3414566" name="Rectangle 116">
          <a:extLst>
            <a:ext uri="{FF2B5EF4-FFF2-40B4-BE49-F238E27FC236}">
              <a16:creationId xmlns:a16="http://schemas.microsoft.com/office/drawing/2014/main" xmlns="" id="{00000000-0008-0000-1700-0000261A3400}"/>
            </a:ext>
          </a:extLst>
        </xdr:cNvPr>
        <xdr:cNvSpPr>
          <a:spLocks noChangeArrowheads="1"/>
        </xdr:cNvSpPr>
      </xdr:nvSpPr>
      <xdr:spPr bwMode="auto">
        <a:xfrm>
          <a:off x="4924425" y="15621000"/>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116</xdr:row>
      <xdr:rowOff>38100</xdr:rowOff>
    </xdr:from>
    <xdr:to>
      <xdr:col>6</xdr:col>
      <xdr:colOff>304800</xdr:colOff>
      <xdr:row>117</xdr:row>
      <xdr:rowOff>142875</xdr:rowOff>
    </xdr:to>
    <xdr:sp macro="" textlink="">
      <xdr:nvSpPr>
        <xdr:cNvPr id="3414567" name="Rectangle 109">
          <a:extLst>
            <a:ext uri="{FF2B5EF4-FFF2-40B4-BE49-F238E27FC236}">
              <a16:creationId xmlns:a16="http://schemas.microsoft.com/office/drawing/2014/main" xmlns="" id="{00000000-0008-0000-1700-0000271A3400}"/>
            </a:ext>
          </a:extLst>
        </xdr:cNvPr>
        <xdr:cNvSpPr>
          <a:spLocks noChangeArrowheads="1"/>
        </xdr:cNvSpPr>
      </xdr:nvSpPr>
      <xdr:spPr bwMode="auto">
        <a:xfrm>
          <a:off x="1771650" y="19678650"/>
          <a:ext cx="342900" cy="276225"/>
        </a:xfrm>
        <a:prstGeom prst="rect">
          <a:avLst/>
        </a:prstGeom>
        <a:solidFill>
          <a:srgbClr val="FFFFFF"/>
        </a:solidFill>
        <a:ln w="9525" algn="ctr">
          <a:solidFill>
            <a:srgbClr val="000000"/>
          </a:solidFill>
          <a:round/>
          <a:headEnd/>
          <a:tailEnd/>
        </a:ln>
      </xdr:spPr>
    </xdr:sp>
    <xdr:clientData/>
  </xdr:twoCellAnchor>
  <xdr:twoCellAnchor>
    <xdr:from>
      <xdr:col>5</xdr:col>
      <xdr:colOff>38100</xdr:colOff>
      <xdr:row>120</xdr:row>
      <xdr:rowOff>28575</xdr:rowOff>
    </xdr:from>
    <xdr:to>
      <xdr:col>6</xdr:col>
      <xdr:colOff>9525</xdr:colOff>
      <xdr:row>122</xdr:row>
      <xdr:rowOff>0</xdr:rowOff>
    </xdr:to>
    <xdr:sp macro="" textlink="">
      <xdr:nvSpPr>
        <xdr:cNvPr id="3414568" name="Rectangle 110">
          <a:extLst>
            <a:ext uri="{FF2B5EF4-FFF2-40B4-BE49-F238E27FC236}">
              <a16:creationId xmlns:a16="http://schemas.microsoft.com/office/drawing/2014/main" xmlns="" id="{00000000-0008-0000-1700-0000281A3400}"/>
            </a:ext>
          </a:extLst>
        </xdr:cNvPr>
        <xdr:cNvSpPr>
          <a:spLocks noChangeArrowheads="1"/>
        </xdr:cNvSpPr>
      </xdr:nvSpPr>
      <xdr:spPr bwMode="auto">
        <a:xfrm>
          <a:off x="1495425" y="20354925"/>
          <a:ext cx="323850" cy="314325"/>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125</xdr:row>
      <xdr:rowOff>19050</xdr:rowOff>
    </xdr:from>
    <xdr:to>
      <xdr:col>8</xdr:col>
      <xdr:colOff>28575</xdr:colOff>
      <xdr:row>126</xdr:row>
      <xdr:rowOff>133350</xdr:rowOff>
    </xdr:to>
    <xdr:grpSp>
      <xdr:nvGrpSpPr>
        <xdr:cNvPr id="3414569" name="Groupe 73">
          <a:extLst>
            <a:ext uri="{FF2B5EF4-FFF2-40B4-BE49-F238E27FC236}">
              <a16:creationId xmlns:a16="http://schemas.microsoft.com/office/drawing/2014/main" xmlns="" id="{00000000-0008-0000-1700-0000291A3400}"/>
            </a:ext>
          </a:extLst>
        </xdr:cNvPr>
        <xdr:cNvGrpSpPr>
          <a:grpSpLocks/>
        </xdr:cNvGrpSpPr>
      </xdr:nvGrpSpPr>
      <xdr:grpSpPr bwMode="auto">
        <a:xfrm>
          <a:off x="415506" y="21288555"/>
          <a:ext cx="2299838" cy="285031"/>
          <a:chOff x="5295900" y="29260800"/>
          <a:chExt cx="2447926" cy="285750"/>
        </a:xfrm>
      </xdr:grpSpPr>
      <xdr:grpSp>
        <xdr:nvGrpSpPr>
          <xdr:cNvPr id="3414625" name="Groupe 24">
            <a:extLst>
              <a:ext uri="{FF2B5EF4-FFF2-40B4-BE49-F238E27FC236}">
                <a16:creationId xmlns:a16="http://schemas.microsoft.com/office/drawing/2014/main" xmlns="" id="{00000000-0008-0000-1700-0000611A3400}"/>
              </a:ext>
            </a:extLst>
          </xdr:cNvPr>
          <xdr:cNvGrpSpPr>
            <a:grpSpLocks/>
          </xdr:cNvGrpSpPr>
        </xdr:nvGrpSpPr>
        <xdr:grpSpPr bwMode="auto">
          <a:xfrm>
            <a:off x="6124574" y="29260800"/>
            <a:ext cx="790576" cy="285750"/>
            <a:chOff x="7439024" y="28575000"/>
            <a:chExt cx="790576" cy="285750"/>
          </a:xfrm>
        </xdr:grpSpPr>
        <xdr:sp macro="" textlink="">
          <xdr:nvSpPr>
            <xdr:cNvPr id="3414632" name="Rectangle 81">
              <a:extLst>
                <a:ext uri="{FF2B5EF4-FFF2-40B4-BE49-F238E27FC236}">
                  <a16:creationId xmlns:a16="http://schemas.microsoft.com/office/drawing/2014/main" xmlns="" id="{00000000-0008-0000-1700-000068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33" name="Rectangle 82">
              <a:extLst>
                <a:ext uri="{FF2B5EF4-FFF2-40B4-BE49-F238E27FC236}">
                  <a16:creationId xmlns:a16="http://schemas.microsoft.com/office/drawing/2014/main" xmlns="" id="{00000000-0008-0000-1700-000069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26" name="Groupe 25">
            <a:extLst>
              <a:ext uri="{FF2B5EF4-FFF2-40B4-BE49-F238E27FC236}">
                <a16:creationId xmlns:a16="http://schemas.microsoft.com/office/drawing/2014/main" xmlns="" id="{00000000-0008-0000-1700-0000621A3400}"/>
              </a:ext>
            </a:extLst>
          </xdr:cNvPr>
          <xdr:cNvGrpSpPr>
            <a:grpSpLocks/>
          </xdr:cNvGrpSpPr>
        </xdr:nvGrpSpPr>
        <xdr:grpSpPr bwMode="auto">
          <a:xfrm>
            <a:off x="5295900" y="29260800"/>
            <a:ext cx="790576" cy="285750"/>
            <a:chOff x="7439024" y="28575000"/>
            <a:chExt cx="790576" cy="285750"/>
          </a:xfrm>
        </xdr:grpSpPr>
        <xdr:sp macro="" textlink="">
          <xdr:nvSpPr>
            <xdr:cNvPr id="3414630" name="Rectangle 79">
              <a:extLst>
                <a:ext uri="{FF2B5EF4-FFF2-40B4-BE49-F238E27FC236}">
                  <a16:creationId xmlns:a16="http://schemas.microsoft.com/office/drawing/2014/main" xmlns="" id="{00000000-0008-0000-1700-000066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31" name="Rectangle 80">
              <a:extLst>
                <a:ext uri="{FF2B5EF4-FFF2-40B4-BE49-F238E27FC236}">
                  <a16:creationId xmlns:a16="http://schemas.microsoft.com/office/drawing/2014/main" xmlns="" id="{00000000-0008-0000-1700-000067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27" name="Groupe 28">
            <a:extLst>
              <a:ext uri="{FF2B5EF4-FFF2-40B4-BE49-F238E27FC236}">
                <a16:creationId xmlns:a16="http://schemas.microsoft.com/office/drawing/2014/main" xmlns="" id="{00000000-0008-0000-1700-0000631A3400}"/>
              </a:ext>
            </a:extLst>
          </xdr:cNvPr>
          <xdr:cNvGrpSpPr>
            <a:grpSpLocks/>
          </xdr:cNvGrpSpPr>
        </xdr:nvGrpSpPr>
        <xdr:grpSpPr bwMode="auto">
          <a:xfrm>
            <a:off x="6953250" y="29260800"/>
            <a:ext cx="790576" cy="285750"/>
            <a:chOff x="7439024" y="28575000"/>
            <a:chExt cx="790576" cy="285750"/>
          </a:xfrm>
        </xdr:grpSpPr>
        <xdr:sp macro="" textlink="">
          <xdr:nvSpPr>
            <xdr:cNvPr id="3414628" name="Rectangle 77">
              <a:extLst>
                <a:ext uri="{FF2B5EF4-FFF2-40B4-BE49-F238E27FC236}">
                  <a16:creationId xmlns:a16="http://schemas.microsoft.com/office/drawing/2014/main" xmlns="" id="{00000000-0008-0000-1700-000064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29" name="Rectangle 78">
              <a:extLst>
                <a:ext uri="{FF2B5EF4-FFF2-40B4-BE49-F238E27FC236}">
                  <a16:creationId xmlns:a16="http://schemas.microsoft.com/office/drawing/2014/main" xmlns="" id="{00000000-0008-0000-1700-000065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285750</xdr:colOff>
      <xdr:row>97</xdr:row>
      <xdr:rowOff>57150</xdr:rowOff>
    </xdr:from>
    <xdr:to>
      <xdr:col>15</xdr:col>
      <xdr:colOff>371475</xdr:colOff>
      <xdr:row>99</xdr:row>
      <xdr:rowOff>95250</xdr:rowOff>
    </xdr:to>
    <xdr:sp macro="" textlink="">
      <xdr:nvSpPr>
        <xdr:cNvPr id="3414570" name="Rectangle 118">
          <a:extLst>
            <a:ext uri="{FF2B5EF4-FFF2-40B4-BE49-F238E27FC236}">
              <a16:creationId xmlns:a16="http://schemas.microsoft.com/office/drawing/2014/main" xmlns="" id="{00000000-0008-0000-1700-00002A1A3400}"/>
            </a:ext>
          </a:extLst>
        </xdr:cNvPr>
        <xdr:cNvSpPr>
          <a:spLocks noChangeArrowheads="1"/>
        </xdr:cNvSpPr>
      </xdr:nvSpPr>
      <xdr:spPr bwMode="auto">
        <a:xfrm>
          <a:off x="4848225" y="16440150"/>
          <a:ext cx="485775" cy="381000"/>
        </a:xfrm>
        <a:prstGeom prst="rect">
          <a:avLst/>
        </a:prstGeom>
        <a:solidFill>
          <a:srgbClr val="FFFFFF"/>
        </a:solidFill>
        <a:ln w="9525" algn="ctr">
          <a:solidFill>
            <a:srgbClr val="000000"/>
          </a:solidFill>
          <a:round/>
          <a:headEnd/>
          <a:tailEnd/>
        </a:ln>
      </xdr:spPr>
    </xdr:sp>
    <xdr:clientData/>
  </xdr:twoCellAnchor>
  <xdr:twoCellAnchor>
    <xdr:from>
      <xdr:col>10</xdr:col>
      <xdr:colOff>47625</xdr:colOff>
      <xdr:row>106</xdr:row>
      <xdr:rowOff>76200</xdr:rowOff>
    </xdr:from>
    <xdr:to>
      <xdr:col>17</xdr:col>
      <xdr:colOff>114300</xdr:colOff>
      <xdr:row>108</xdr:row>
      <xdr:rowOff>38100</xdr:rowOff>
    </xdr:to>
    <xdr:grpSp>
      <xdr:nvGrpSpPr>
        <xdr:cNvPr id="3414571" name="Groupe 93">
          <a:extLst>
            <a:ext uri="{FF2B5EF4-FFF2-40B4-BE49-F238E27FC236}">
              <a16:creationId xmlns:a16="http://schemas.microsoft.com/office/drawing/2014/main" xmlns="" id="{00000000-0008-0000-1700-00002B1A3400}"/>
            </a:ext>
          </a:extLst>
        </xdr:cNvPr>
        <xdr:cNvGrpSpPr>
          <a:grpSpLocks/>
        </xdr:cNvGrpSpPr>
      </xdr:nvGrpSpPr>
      <xdr:grpSpPr bwMode="auto">
        <a:xfrm>
          <a:off x="3606021" y="18101813"/>
          <a:ext cx="2519812" cy="303362"/>
          <a:chOff x="5295900" y="29260800"/>
          <a:chExt cx="2447926" cy="285750"/>
        </a:xfrm>
      </xdr:grpSpPr>
      <xdr:grpSp>
        <xdr:nvGrpSpPr>
          <xdr:cNvPr id="3414616" name="Groupe 24">
            <a:extLst>
              <a:ext uri="{FF2B5EF4-FFF2-40B4-BE49-F238E27FC236}">
                <a16:creationId xmlns:a16="http://schemas.microsoft.com/office/drawing/2014/main" xmlns="" id="{00000000-0008-0000-1700-0000581A3400}"/>
              </a:ext>
            </a:extLst>
          </xdr:cNvPr>
          <xdr:cNvGrpSpPr>
            <a:grpSpLocks/>
          </xdr:cNvGrpSpPr>
        </xdr:nvGrpSpPr>
        <xdr:grpSpPr bwMode="auto">
          <a:xfrm>
            <a:off x="6124574" y="29260800"/>
            <a:ext cx="790576" cy="285750"/>
            <a:chOff x="7439024" y="28575000"/>
            <a:chExt cx="790576" cy="285750"/>
          </a:xfrm>
        </xdr:grpSpPr>
        <xdr:sp macro="" textlink="">
          <xdr:nvSpPr>
            <xdr:cNvPr id="3414623" name="Rectangle 101">
              <a:extLst>
                <a:ext uri="{FF2B5EF4-FFF2-40B4-BE49-F238E27FC236}">
                  <a16:creationId xmlns:a16="http://schemas.microsoft.com/office/drawing/2014/main" xmlns="" id="{00000000-0008-0000-1700-00005F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24" name="Rectangle 102">
              <a:extLst>
                <a:ext uri="{FF2B5EF4-FFF2-40B4-BE49-F238E27FC236}">
                  <a16:creationId xmlns:a16="http://schemas.microsoft.com/office/drawing/2014/main" xmlns="" id="{00000000-0008-0000-1700-000060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17" name="Groupe 25">
            <a:extLst>
              <a:ext uri="{FF2B5EF4-FFF2-40B4-BE49-F238E27FC236}">
                <a16:creationId xmlns:a16="http://schemas.microsoft.com/office/drawing/2014/main" xmlns="" id="{00000000-0008-0000-1700-0000591A3400}"/>
              </a:ext>
            </a:extLst>
          </xdr:cNvPr>
          <xdr:cNvGrpSpPr>
            <a:grpSpLocks/>
          </xdr:cNvGrpSpPr>
        </xdr:nvGrpSpPr>
        <xdr:grpSpPr bwMode="auto">
          <a:xfrm>
            <a:off x="5295900" y="29260800"/>
            <a:ext cx="790576" cy="285750"/>
            <a:chOff x="7439024" y="28575000"/>
            <a:chExt cx="790576" cy="285750"/>
          </a:xfrm>
        </xdr:grpSpPr>
        <xdr:sp macro="" textlink="">
          <xdr:nvSpPr>
            <xdr:cNvPr id="3414621" name="Rectangle 99">
              <a:extLst>
                <a:ext uri="{FF2B5EF4-FFF2-40B4-BE49-F238E27FC236}">
                  <a16:creationId xmlns:a16="http://schemas.microsoft.com/office/drawing/2014/main" xmlns="" id="{00000000-0008-0000-1700-00005D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22" name="Rectangle 100">
              <a:extLst>
                <a:ext uri="{FF2B5EF4-FFF2-40B4-BE49-F238E27FC236}">
                  <a16:creationId xmlns:a16="http://schemas.microsoft.com/office/drawing/2014/main" xmlns="" id="{00000000-0008-0000-1700-00005E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18" name="Groupe 28">
            <a:extLst>
              <a:ext uri="{FF2B5EF4-FFF2-40B4-BE49-F238E27FC236}">
                <a16:creationId xmlns:a16="http://schemas.microsoft.com/office/drawing/2014/main" xmlns="" id="{00000000-0008-0000-1700-00005A1A3400}"/>
              </a:ext>
            </a:extLst>
          </xdr:cNvPr>
          <xdr:cNvGrpSpPr>
            <a:grpSpLocks/>
          </xdr:cNvGrpSpPr>
        </xdr:nvGrpSpPr>
        <xdr:grpSpPr bwMode="auto">
          <a:xfrm>
            <a:off x="6953250" y="29260800"/>
            <a:ext cx="790576" cy="285750"/>
            <a:chOff x="7439024" y="28575000"/>
            <a:chExt cx="790576" cy="285750"/>
          </a:xfrm>
        </xdr:grpSpPr>
        <xdr:sp macro="" textlink="">
          <xdr:nvSpPr>
            <xdr:cNvPr id="3414619" name="Rectangle 97">
              <a:extLst>
                <a:ext uri="{FF2B5EF4-FFF2-40B4-BE49-F238E27FC236}">
                  <a16:creationId xmlns:a16="http://schemas.microsoft.com/office/drawing/2014/main" xmlns="" id="{00000000-0008-0000-1700-00005B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20" name="Rectangle 98">
              <a:extLst>
                <a:ext uri="{FF2B5EF4-FFF2-40B4-BE49-F238E27FC236}">
                  <a16:creationId xmlns:a16="http://schemas.microsoft.com/office/drawing/2014/main" xmlns="" id="{00000000-0008-0000-1700-00005C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115</xdr:row>
      <xdr:rowOff>104775</xdr:rowOff>
    </xdr:from>
    <xdr:to>
      <xdr:col>16</xdr:col>
      <xdr:colOff>76200</xdr:colOff>
      <xdr:row>117</xdr:row>
      <xdr:rowOff>152400</xdr:rowOff>
    </xdr:to>
    <xdr:sp macro="" textlink="">
      <xdr:nvSpPr>
        <xdr:cNvPr id="3414572" name="Rectangle 104">
          <a:extLst>
            <a:ext uri="{FF2B5EF4-FFF2-40B4-BE49-F238E27FC236}">
              <a16:creationId xmlns:a16="http://schemas.microsoft.com/office/drawing/2014/main" xmlns="" id="{00000000-0008-0000-1700-00002C1A3400}"/>
            </a:ext>
          </a:extLst>
        </xdr:cNvPr>
        <xdr:cNvSpPr>
          <a:spLocks noChangeArrowheads="1"/>
        </xdr:cNvSpPr>
      </xdr:nvSpPr>
      <xdr:spPr bwMode="auto">
        <a:xfrm>
          <a:off x="5048250" y="19573875"/>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120</xdr:row>
      <xdr:rowOff>9525</xdr:rowOff>
    </xdr:from>
    <xdr:to>
      <xdr:col>16</xdr:col>
      <xdr:colOff>114300</xdr:colOff>
      <xdr:row>122</xdr:row>
      <xdr:rowOff>57150</xdr:rowOff>
    </xdr:to>
    <xdr:sp macro="" textlink="">
      <xdr:nvSpPr>
        <xdr:cNvPr id="3414573" name="Rectangle 105">
          <a:extLst>
            <a:ext uri="{FF2B5EF4-FFF2-40B4-BE49-F238E27FC236}">
              <a16:creationId xmlns:a16="http://schemas.microsoft.com/office/drawing/2014/main" xmlns="" id="{00000000-0008-0000-1700-00002D1A3400}"/>
            </a:ext>
          </a:extLst>
        </xdr:cNvPr>
        <xdr:cNvSpPr>
          <a:spLocks noChangeArrowheads="1"/>
        </xdr:cNvSpPr>
      </xdr:nvSpPr>
      <xdr:spPr bwMode="auto">
        <a:xfrm>
          <a:off x="5086350" y="20335875"/>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128</xdr:row>
      <xdr:rowOff>57150</xdr:rowOff>
    </xdr:from>
    <xdr:to>
      <xdr:col>16</xdr:col>
      <xdr:colOff>76200</xdr:colOff>
      <xdr:row>130</xdr:row>
      <xdr:rowOff>95250</xdr:rowOff>
    </xdr:to>
    <xdr:sp macro="" textlink="">
      <xdr:nvSpPr>
        <xdr:cNvPr id="3414574" name="Rectangle 107">
          <a:extLst>
            <a:ext uri="{FF2B5EF4-FFF2-40B4-BE49-F238E27FC236}">
              <a16:creationId xmlns:a16="http://schemas.microsoft.com/office/drawing/2014/main" xmlns="" id="{00000000-0008-0000-1700-00002E1A3400}"/>
            </a:ext>
          </a:extLst>
        </xdr:cNvPr>
        <xdr:cNvSpPr>
          <a:spLocks noChangeArrowheads="1"/>
        </xdr:cNvSpPr>
      </xdr:nvSpPr>
      <xdr:spPr bwMode="auto">
        <a:xfrm>
          <a:off x="5048250" y="21755100"/>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47625</xdr:colOff>
      <xdr:row>90</xdr:row>
      <xdr:rowOff>28575</xdr:rowOff>
    </xdr:from>
    <xdr:to>
      <xdr:col>26</xdr:col>
      <xdr:colOff>371475</xdr:colOff>
      <xdr:row>92</xdr:row>
      <xdr:rowOff>9525</xdr:rowOff>
    </xdr:to>
    <xdr:sp macro="" textlink="">
      <xdr:nvSpPr>
        <xdr:cNvPr id="3414575" name="Rectangle 108">
          <a:extLst>
            <a:ext uri="{FF2B5EF4-FFF2-40B4-BE49-F238E27FC236}">
              <a16:creationId xmlns:a16="http://schemas.microsoft.com/office/drawing/2014/main" xmlns="" id="{00000000-0008-0000-1700-00002F1A3400}"/>
            </a:ext>
          </a:extLst>
        </xdr:cNvPr>
        <xdr:cNvSpPr>
          <a:spLocks noChangeArrowheads="1"/>
        </xdr:cNvSpPr>
      </xdr:nvSpPr>
      <xdr:spPr bwMode="auto">
        <a:xfrm>
          <a:off x="8743950" y="15211425"/>
          <a:ext cx="323850" cy="32385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99</xdr:row>
      <xdr:rowOff>0</xdr:rowOff>
    </xdr:from>
    <xdr:to>
      <xdr:col>25</xdr:col>
      <xdr:colOff>295275</xdr:colOff>
      <xdr:row>100</xdr:row>
      <xdr:rowOff>57150</xdr:rowOff>
    </xdr:to>
    <xdr:sp macro="" textlink="">
      <xdr:nvSpPr>
        <xdr:cNvPr id="3414576" name="Rectangle 111">
          <a:extLst>
            <a:ext uri="{FF2B5EF4-FFF2-40B4-BE49-F238E27FC236}">
              <a16:creationId xmlns:a16="http://schemas.microsoft.com/office/drawing/2014/main" xmlns="" id="{00000000-0008-0000-1700-0000301A3400}"/>
            </a:ext>
          </a:extLst>
        </xdr:cNvPr>
        <xdr:cNvSpPr>
          <a:spLocks noChangeArrowheads="1"/>
        </xdr:cNvSpPr>
      </xdr:nvSpPr>
      <xdr:spPr bwMode="auto">
        <a:xfrm>
          <a:off x="8324850" y="16725900"/>
          <a:ext cx="342900" cy="228600"/>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102</xdr:row>
      <xdr:rowOff>0</xdr:rowOff>
    </xdr:from>
    <xdr:to>
      <xdr:col>24</xdr:col>
      <xdr:colOff>28575</xdr:colOff>
      <xdr:row>103</xdr:row>
      <xdr:rowOff>76200</xdr:rowOff>
    </xdr:to>
    <xdr:grpSp>
      <xdr:nvGrpSpPr>
        <xdr:cNvPr id="3414577" name="Groupe 114">
          <a:extLst>
            <a:ext uri="{FF2B5EF4-FFF2-40B4-BE49-F238E27FC236}">
              <a16:creationId xmlns:a16="http://schemas.microsoft.com/office/drawing/2014/main" xmlns="" id="{00000000-0008-0000-1700-0000311A3400}"/>
            </a:ext>
          </a:extLst>
        </xdr:cNvPr>
        <xdr:cNvGrpSpPr>
          <a:grpSpLocks/>
        </xdr:cNvGrpSpPr>
      </xdr:nvGrpSpPr>
      <xdr:grpSpPr bwMode="auto">
        <a:xfrm>
          <a:off x="7611553" y="17342689"/>
          <a:ext cx="1052423" cy="246931"/>
          <a:chOff x="4429125" y="27365325"/>
          <a:chExt cx="781050" cy="371475"/>
        </a:xfrm>
      </xdr:grpSpPr>
      <xdr:sp macro="" textlink="">
        <xdr:nvSpPr>
          <xdr:cNvPr id="3414614" name="Rectangle 112">
            <a:extLst>
              <a:ext uri="{FF2B5EF4-FFF2-40B4-BE49-F238E27FC236}">
                <a16:creationId xmlns:a16="http://schemas.microsoft.com/office/drawing/2014/main" xmlns="" id="{00000000-0008-0000-1700-0000561A3400}"/>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3414615" name="Rectangle 113">
            <a:extLst>
              <a:ext uri="{FF2B5EF4-FFF2-40B4-BE49-F238E27FC236}">
                <a16:creationId xmlns:a16="http://schemas.microsoft.com/office/drawing/2014/main" xmlns="" id="{00000000-0008-0000-1700-0000571A34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85725</xdr:colOff>
      <xdr:row>111</xdr:row>
      <xdr:rowOff>57150</xdr:rowOff>
    </xdr:from>
    <xdr:to>
      <xdr:col>26</xdr:col>
      <xdr:colOff>104775</xdr:colOff>
      <xdr:row>113</xdr:row>
      <xdr:rowOff>104775</xdr:rowOff>
    </xdr:to>
    <xdr:sp macro="" textlink="">
      <xdr:nvSpPr>
        <xdr:cNvPr id="3414578" name="Rectangle 115">
          <a:extLst>
            <a:ext uri="{FF2B5EF4-FFF2-40B4-BE49-F238E27FC236}">
              <a16:creationId xmlns:a16="http://schemas.microsoft.com/office/drawing/2014/main" xmlns="" id="{00000000-0008-0000-1700-0000321A3400}"/>
            </a:ext>
          </a:extLst>
        </xdr:cNvPr>
        <xdr:cNvSpPr>
          <a:spLocks noChangeArrowheads="1"/>
        </xdr:cNvSpPr>
      </xdr:nvSpPr>
      <xdr:spPr bwMode="auto">
        <a:xfrm>
          <a:off x="8458200" y="18840450"/>
          <a:ext cx="342900" cy="390525"/>
        </a:xfrm>
        <a:prstGeom prst="rect">
          <a:avLst/>
        </a:prstGeom>
        <a:solidFill>
          <a:srgbClr val="FFFFFF"/>
        </a:solidFill>
        <a:ln w="9525" algn="ctr">
          <a:solidFill>
            <a:srgbClr val="000000"/>
          </a:solidFill>
          <a:round/>
          <a:headEnd/>
          <a:tailEnd/>
        </a:ln>
      </xdr:spPr>
    </xdr:sp>
    <xdr:clientData/>
  </xdr:twoCellAnchor>
  <xdr:twoCellAnchor>
    <xdr:from>
      <xdr:col>24</xdr:col>
      <xdr:colOff>28575</xdr:colOff>
      <xdr:row>118</xdr:row>
      <xdr:rowOff>57150</xdr:rowOff>
    </xdr:from>
    <xdr:to>
      <xdr:col>25</xdr:col>
      <xdr:colOff>152400</xdr:colOff>
      <xdr:row>120</xdr:row>
      <xdr:rowOff>85725</xdr:rowOff>
    </xdr:to>
    <xdr:sp macro="" textlink="">
      <xdr:nvSpPr>
        <xdr:cNvPr id="3414579" name="Rectangle 115">
          <a:extLst>
            <a:ext uri="{FF2B5EF4-FFF2-40B4-BE49-F238E27FC236}">
              <a16:creationId xmlns:a16="http://schemas.microsoft.com/office/drawing/2014/main" xmlns="" id="{00000000-0008-0000-1700-0000331A3400}"/>
            </a:ext>
          </a:extLst>
        </xdr:cNvPr>
        <xdr:cNvSpPr>
          <a:spLocks noChangeArrowheads="1"/>
        </xdr:cNvSpPr>
      </xdr:nvSpPr>
      <xdr:spPr bwMode="auto">
        <a:xfrm>
          <a:off x="8077200" y="20040600"/>
          <a:ext cx="447675" cy="371475"/>
        </a:xfrm>
        <a:prstGeom prst="rect">
          <a:avLst/>
        </a:prstGeom>
        <a:solidFill>
          <a:srgbClr val="FFFFFF"/>
        </a:solidFill>
        <a:ln w="9525" algn="ctr">
          <a:solidFill>
            <a:srgbClr val="000000"/>
          </a:solidFill>
          <a:round/>
          <a:headEnd/>
          <a:tailEnd/>
        </a:ln>
      </xdr:spPr>
    </xdr:sp>
    <xdr:clientData/>
  </xdr:twoCellAnchor>
  <xdr:twoCellAnchor>
    <xdr:from>
      <xdr:col>14</xdr:col>
      <xdr:colOff>9525</xdr:colOff>
      <xdr:row>102</xdr:row>
      <xdr:rowOff>0</xdr:rowOff>
    </xdr:from>
    <xdr:to>
      <xdr:col>15</xdr:col>
      <xdr:colOff>114300</xdr:colOff>
      <xdr:row>104</xdr:row>
      <xdr:rowOff>38100</xdr:rowOff>
    </xdr:to>
    <xdr:sp macro="" textlink="">
      <xdr:nvSpPr>
        <xdr:cNvPr id="3414580" name="Rectangle 118">
          <a:extLst>
            <a:ext uri="{FF2B5EF4-FFF2-40B4-BE49-F238E27FC236}">
              <a16:creationId xmlns:a16="http://schemas.microsoft.com/office/drawing/2014/main" xmlns="" id="{00000000-0008-0000-1700-0000341A3400}"/>
            </a:ext>
          </a:extLst>
        </xdr:cNvPr>
        <xdr:cNvSpPr>
          <a:spLocks noChangeArrowheads="1"/>
        </xdr:cNvSpPr>
      </xdr:nvSpPr>
      <xdr:spPr bwMode="auto">
        <a:xfrm>
          <a:off x="4572000" y="17240250"/>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51</xdr:row>
      <xdr:rowOff>66675</xdr:rowOff>
    </xdr:from>
    <xdr:to>
      <xdr:col>6</xdr:col>
      <xdr:colOff>47625</xdr:colOff>
      <xdr:row>53</xdr:row>
      <xdr:rowOff>104775</xdr:rowOff>
    </xdr:to>
    <xdr:sp macro="" textlink="">
      <xdr:nvSpPr>
        <xdr:cNvPr id="3414581" name="Rectangle 160">
          <a:extLst>
            <a:ext uri="{FF2B5EF4-FFF2-40B4-BE49-F238E27FC236}">
              <a16:creationId xmlns:a16="http://schemas.microsoft.com/office/drawing/2014/main" xmlns="" id="{00000000-0008-0000-1700-0000351A3400}"/>
            </a:ext>
          </a:extLst>
        </xdr:cNvPr>
        <xdr:cNvSpPr>
          <a:spLocks noChangeArrowheads="1"/>
        </xdr:cNvSpPr>
      </xdr:nvSpPr>
      <xdr:spPr bwMode="auto">
        <a:xfrm>
          <a:off x="1466850" y="8734425"/>
          <a:ext cx="390525" cy="381000"/>
        </a:xfrm>
        <a:prstGeom prst="rect">
          <a:avLst/>
        </a:prstGeom>
        <a:solidFill>
          <a:srgbClr val="FFFFFF"/>
        </a:solidFill>
        <a:ln w="9525" algn="ctr">
          <a:solidFill>
            <a:srgbClr val="000000"/>
          </a:solidFill>
          <a:round/>
          <a:headEnd/>
          <a:tailEnd/>
        </a:ln>
      </xdr:spPr>
    </xdr:sp>
    <xdr:clientData/>
  </xdr:twoCellAnchor>
  <xdr:twoCellAnchor>
    <xdr:from>
      <xdr:col>22</xdr:col>
      <xdr:colOff>266700</xdr:colOff>
      <xdr:row>64</xdr:row>
      <xdr:rowOff>133350</xdr:rowOff>
    </xdr:from>
    <xdr:to>
      <xdr:col>23</xdr:col>
      <xdr:colOff>304800</xdr:colOff>
      <xdr:row>67</xdr:row>
      <xdr:rowOff>0</xdr:rowOff>
    </xdr:to>
    <xdr:sp macro="" textlink="">
      <xdr:nvSpPr>
        <xdr:cNvPr id="3414582" name="Rectangle 160">
          <a:extLst>
            <a:ext uri="{FF2B5EF4-FFF2-40B4-BE49-F238E27FC236}">
              <a16:creationId xmlns:a16="http://schemas.microsoft.com/office/drawing/2014/main" xmlns="" id="{00000000-0008-0000-1700-0000361A3400}"/>
            </a:ext>
          </a:extLst>
        </xdr:cNvPr>
        <xdr:cNvSpPr>
          <a:spLocks noChangeArrowheads="1"/>
        </xdr:cNvSpPr>
      </xdr:nvSpPr>
      <xdr:spPr bwMode="auto">
        <a:xfrm>
          <a:off x="7515225" y="11029950"/>
          <a:ext cx="438150" cy="381000"/>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111</xdr:row>
      <xdr:rowOff>133350</xdr:rowOff>
    </xdr:from>
    <xdr:to>
      <xdr:col>5</xdr:col>
      <xdr:colOff>304800</xdr:colOff>
      <xdr:row>114</xdr:row>
      <xdr:rowOff>0</xdr:rowOff>
    </xdr:to>
    <xdr:sp macro="" textlink="">
      <xdr:nvSpPr>
        <xdr:cNvPr id="3414583" name="Rectangle 160">
          <a:extLst>
            <a:ext uri="{FF2B5EF4-FFF2-40B4-BE49-F238E27FC236}">
              <a16:creationId xmlns:a16="http://schemas.microsoft.com/office/drawing/2014/main" xmlns="" id="{00000000-0008-0000-1700-0000371A3400}"/>
            </a:ext>
          </a:extLst>
        </xdr:cNvPr>
        <xdr:cNvSpPr>
          <a:spLocks noChangeArrowheads="1"/>
        </xdr:cNvSpPr>
      </xdr:nvSpPr>
      <xdr:spPr bwMode="auto">
        <a:xfrm>
          <a:off x="1400175" y="18916650"/>
          <a:ext cx="361950" cy="381000"/>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127</xdr:row>
      <xdr:rowOff>161925</xdr:rowOff>
    </xdr:from>
    <xdr:to>
      <xdr:col>8</xdr:col>
      <xdr:colOff>209550</xdr:colOff>
      <xdr:row>129</xdr:row>
      <xdr:rowOff>133350</xdr:rowOff>
    </xdr:to>
    <xdr:sp macro="" textlink="">
      <xdr:nvSpPr>
        <xdr:cNvPr id="3414584" name="Rectangle 160">
          <a:extLst>
            <a:ext uri="{FF2B5EF4-FFF2-40B4-BE49-F238E27FC236}">
              <a16:creationId xmlns:a16="http://schemas.microsoft.com/office/drawing/2014/main" xmlns="" id="{00000000-0008-0000-1700-0000381A3400}"/>
            </a:ext>
          </a:extLst>
        </xdr:cNvPr>
        <xdr:cNvSpPr>
          <a:spLocks noChangeArrowheads="1"/>
        </xdr:cNvSpPr>
      </xdr:nvSpPr>
      <xdr:spPr bwMode="auto">
        <a:xfrm>
          <a:off x="2371725" y="21688425"/>
          <a:ext cx="400050" cy="314325"/>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110</xdr:row>
      <xdr:rowOff>133350</xdr:rowOff>
    </xdr:from>
    <xdr:to>
      <xdr:col>14</xdr:col>
      <xdr:colOff>304800</xdr:colOff>
      <xdr:row>113</xdr:row>
      <xdr:rowOff>0</xdr:rowOff>
    </xdr:to>
    <xdr:sp macro="" textlink="">
      <xdr:nvSpPr>
        <xdr:cNvPr id="3414585" name="Rectangle 160">
          <a:extLst>
            <a:ext uri="{FF2B5EF4-FFF2-40B4-BE49-F238E27FC236}">
              <a16:creationId xmlns:a16="http://schemas.microsoft.com/office/drawing/2014/main" xmlns="" id="{00000000-0008-0000-1700-0000391A3400}"/>
            </a:ext>
          </a:extLst>
        </xdr:cNvPr>
        <xdr:cNvSpPr>
          <a:spLocks noChangeArrowheads="1"/>
        </xdr:cNvSpPr>
      </xdr:nvSpPr>
      <xdr:spPr bwMode="auto">
        <a:xfrm>
          <a:off x="4457700" y="18745200"/>
          <a:ext cx="409575"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107</xdr:row>
      <xdr:rowOff>57150</xdr:rowOff>
    </xdr:from>
    <xdr:to>
      <xdr:col>24</xdr:col>
      <xdr:colOff>28575</xdr:colOff>
      <xdr:row>109</xdr:row>
      <xdr:rowOff>114300</xdr:rowOff>
    </xdr:to>
    <xdr:sp macro="" textlink="">
      <xdr:nvSpPr>
        <xdr:cNvPr id="3414586" name="Rectangle 115">
          <a:extLst>
            <a:ext uri="{FF2B5EF4-FFF2-40B4-BE49-F238E27FC236}">
              <a16:creationId xmlns:a16="http://schemas.microsoft.com/office/drawing/2014/main" xmlns="" id="{00000000-0008-0000-1700-00003A1A3400}"/>
            </a:ext>
          </a:extLst>
        </xdr:cNvPr>
        <xdr:cNvSpPr>
          <a:spLocks noChangeArrowheads="1"/>
        </xdr:cNvSpPr>
      </xdr:nvSpPr>
      <xdr:spPr bwMode="auto">
        <a:xfrm>
          <a:off x="7639050" y="18154650"/>
          <a:ext cx="438150"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126</xdr:row>
      <xdr:rowOff>161925</xdr:rowOff>
    </xdr:from>
    <xdr:to>
      <xdr:col>25</xdr:col>
      <xdr:colOff>304800</xdr:colOff>
      <xdr:row>129</xdr:row>
      <xdr:rowOff>38100</xdr:rowOff>
    </xdr:to>
    <xdr:sp macro="" textlink="">
      <xdr:nvSpPr>
        <xdr:cNvPr id="3414587" name="Rectangle 115">
          <a:extLst>
            <a:ext uri="{FF2B5EF4-FFF2-40B4-BE49-F238E27FC236}">
              <a16:creationId xmlns:a16="http://schemas.microsoft.com/office/drawing/2014/main" xmlns="" id="{00000000-0008-0000-1700-00003B1A3400}"/>
            </a:ext>
          </a:extLst>
        </xdr:cNvPr>
        <xdr:cNvSpPr>
          <a:spLocks noChangeArrowheads="1"/>
        </xdr:cNvSpPr>
      </xdr:nvSpPr>
      <xdr:spPr bwMode="auto">
        <a:xfrm>
          <a:off x="8305800" y="21516975"/>
          <a:ext cx="371475" cy="390525"/>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39</xdr:row>
      <xdr:rowOff>76200</xdr:rowOff>
    </xdr:from>
    <xdr:to>
      <xdr:col>7</xdr:col>
      <xdr:colOff>85725</xdr:colOff>
      <xdr:row>41</xdr:row>
      <xdr:rowOff>95250</xdr:rowOff>
    </xdr:to>
    <xdr:sp macro="" textlink="">
      <xdr:nvSpPr>
        <xdr:cNvPr id="3414588" name="Rectangle 257">
          <a:extLst>
            <a:ext uri="{FF2B5EF4-FFF2-40B4-BE49-F238E27FC236}">
              <a16:creationId xmlns:a16="http://schemas.microsoft.com/office/drawing/2014/main" xmlns="" id="{00000000-0008-0000-1700-00003C1A3400}"/>
            </a:ext>
          </a:extLst>
        </xdr:cNvPr>
        <xdr:cNvSpPr>
          <a:spLocks noChangeArrowheads="1"/>
        </xdr:cNvSpPr>
      </xdr:nvSpPr>
      <xdr:spPr bwMode="auto">
        <a:xfrm>
          <a:off x="1800225" y="6686550"/>
          <a:ext cx="428625" cy="361950"/>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20</xdr:row>
      <xdr:rowOff>47625</xdr:rowOff>
    </xdr:from>
    <xdr:to>
      <xdr:col>16</xdr:col>
      <xdr:colOff>190500</xdr:colOff>
      <xdr:row>22</xdr:row>
      <xdr:rowOff>123825</xdr:rowOff>
    </xdr:to>
    <xdr:sp macro="" textlink="">
      <xdr:nvSpPr>
        <xdr:cNvPr id="3414589" name="Rectangle 214">
          <a:extLst>
            <a:ext uri="{FF2B5EF4-FFF2-40B4-BE49-F238E27FC236}">
              <a16:creationId xmlns:a16="http://schemas.microsoft.com/office/drawing/2014/main" xmlns="" id="{00000000-0008-0000-1700-00003D1A3400}"/>
            </a:ext>
          </a:extLst>
        </xdr:cNvPr>
        <xdr:cNvSpPr>
          <a:spLocks noChangeArrowheads="1"/>
        </xdr:cNvSpPr>
      </xdr:nvSpPr>
      <xdr:spPr bwMode="auto">
        <a:xfrm>
          <a:off x="5086350" y="3400425"/>
          <a:ext cx="466725" cy="419100"/>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27</xdr:row>
      <xdr:rowOff>28575</xdr:rowOff>
    </xdr:from>
    <xdr:to>
      <xdr:col>17</xdr:col>
      <xdr:colOff>133350</xdr:colOff>
      <xdr:row>29</xdr:row>
      <xdr:rowOff>85725</xdr:rowOff>
    </xdr:to>
    <xdr:sp macro="" textlink="">
      <xdr:nvSpPr>
        <xdr:cNvPr id="3414590" name="Rectangle 214">
          <a:extLst>
            <a:ext uri="{FF2B5EF4-FFF2-40B4-BE49-F238E27FC236}">
              <a16:creationId xmlns:a16="http://schemas.microsoft.com/office/drawing/2014/main" xmlns="" id="{00000000-0008-0000-1700-00003E1A3400}"/>
            </a:ext>
          </a:extLst>
        </xdr:cNvPr>
        <xdr:cNvSpPr>
          <a:spLocks noChangeArrowheads="1"/>
        </xdr:cNvSpPr>
      </xdr:nvSpPr>
      <xdr:spPr bwMode="auto">
        <a:xfrm>
          <a:off x="5486400" y="4581525"/>
          <a:ext cx="381000" cy="400050"/>
        </a:xfrm>
        <a:prstGeom prst="rect">
          <a:avLst/>
        </a:prstGeom>
        <a:solidFill>
          <a:srgbClr val="FFFFFF"/>
        </a:solidFill>
        <a:ln w="9525" algn="ctr">
          <a:solidFill>
            <a:srgbClr val="000000"/>
          </a:solidFill>
          <a:round/>
          <a:headEnd/>
          <a:tailEnd/>
        </a:ln>
      </xdr:spPr>
    </xdr:sp>
    <xdr:clientData/>
  </xdr:twoCellAnchor>
  <xdr:twoCellAnchor>
    <xdr:from>
      <xdr:col>16</xdr:col>
      <xdr:colOff>314325</xdr:colOff>
      <xdr:row>32</xdr:row>
      <xdr:rowOff>9525</xdr:rowOff>
    </xdr:from>
    <xdr:to>
      <xdr:col>17</xdr:col>
      <xdr:colOff>323850</xdr:colOff>
      <xdr:row>34</xdr:row>
      <xdr:rowOff>66675</xdr:rowOff>
    </xdr:to>
    <xdr:sp macro="" textlink="">
      <xdr:nvSpPr>
        <xdr:cNvPr id="3414591" name="Rectangle 214">
          <a:extLst>
            <a:ext uri="{FF2B5EF4-FFF2-40B4-BE49-F238E27FC236}">
              <a16:creationId xmlns:a16="http://schemas.microsoft.com/office/drawing/2014/main" xmlns="" id="{00000000-0008-0000-1700-00003F1A3400}"/>
            </a:ext>
          </a:extLst>
        </xdr:cNvPr>
        <xdr:cNvSpPr>
          <a:spLocks noChangeArrowheads="1"/>
        </xdr:cNvSpPr>
      </xdr:nvSpPr>
      <xdr:spPr bwMode="auto">
        <a:xfrm>
          <a:off x="5676900" y="5419725"/>
          <a:ext cx="381000" cy="400050"/>
        </a:xfrm>
        <a:prstGeom prst="rect">
          <a:avLst/>
        </a:prstGeom>
        <a:solidFill>
          <a:srgbClr val="FFFFFF"/>
        </a:solidFill>
        <a:ln w="9525" algn="ctr">
          <a:solidFill>
            <a:srgbClr val="000000"/>
          </a:solidFill>
          <a:round/>
          <a:headEnd/>
          <a:tailEnd/>
        </a:ln>
      </xdr:spPr>
    </xdr:sp>
    <xdr:clientData/>
  </xdr:twoCellAnchor>
  <xdr:twoCellAnchor>
    <xdr:from>
      <xdr:col>14</xdr:col>
      <xdr:colOff>323850</xdr:colOff>
      <xdr:row>15</xdr:row>
      <xdr:rowOff>66675</xdr:rowOff>
    </xdr:from>
    <xdr:to>
      <xdr:col>15</xdr:col>
      <xdr:colOff>304800</xdr:colOff>
      <xdr:row>17</xdr:row>
      <xdr:rowOff>133350</xdr:rowOff>
    </xdr:to>
    <xdr:sp macro="" textlink="">
      <xdr:nvSpPr>
        <xdr:cNvPr id="3414592" name="Rectangle 214">
          <a:extLst>
            <a:ext uri="{FF2B5EF4-FFF2-40B4-BE49-F238E27FC236}">
              <a16:creationId xmlns:a16="http://schemas.microsoft.com/office/drawing/2014/main" xmlns="" id="{00000000-0008-0000-1700-0000401A3400}"/>
            </a:ext>
          </a:extLst>
        </xdr:cNvPr>
        <xdr:cNvSpPr>
          <a:spLocks noChangeArrowheads="1"/>
        </xdr:cNvSpPr>
      </xdr:nvSpPr>
      <xdr:spPr bwMode="auto">
        <a:xfrm>
          <a:off x="4886325" y="258127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10</xdr:row>
      <xdr:rowOff>142875</xdr:rowOff>
    </xdr:from>
    <xdr:to>
      <xdr:col>17</xdr:col>
      <xdr:colOff>76200</xdr:colOff>
      <xdr:row>12</xdr:row>
      <xdr:rowOff>38100</xdr:rowOff>
    </xdr:to>
    <xdr:grpSp>
      <xdr:nvGrpSpPr>
        <xdr:cNvPr id="3414593" name="Groupe 3">
          <a:extLst>
            <a:ext uri="{FF2B5EF4-FFF2-40B4-BE49-F238E27FC236}">
              <a16:creationId xmlns:a16="http://schemas.microsoft.com/office/drawing/2014/main" xmlns="" id="{00000000-0008-0000-1700-0000411A3400}"/>
            </a:ext>
          </a:extLst>
        </xdr:cNvPr>
        <xdr:cNvGrpSpPr>
          <a:grpSpLocks/>
        </xdr:cNvGrpSpPr>
      </xdr:nvGrpSpPr>
      <xdr:grpSpPr bwMode="auto">
        <a:xfrm>
          <a:off x="5345682" y="1832215"/>
          <a:ext cx="742051" cy="218715"/>
          <a:chOff x="7343775" y="238125"/>
          <a:chExt cx="600075" cy="314325"/>
        </a:xfrm>
      </xdr:grpSpPr>
      <xdr:sp macro="" textlink="">
        <xdr:nvSpPr>
          <xdr:cNvPr id="3414612" name="Rectangle 1">
            <a:extLst>
              <a:ext uri="{FF2B5EF4-FFF2-40B4-BE49-F238E27FC236}">
                <a16:creationId xmlns:a16="http://schemas.microsoft.com/office/drawing/2014/main" xmlns="" id="{00000000-0008-0000-1700-0000541A34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414613" name="Rectangle 2">
            <a:extLst>
              <a:ext uri="{FF2B5EF4-FFF2-40B4-BE49-F238E27FC236}">
                <a16:creationId xmlns:a16="http://schemas.microsoft.com/office/drawing/2014/main" xmlns="" id="{00000000-0008-0000-1700-0000551A34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12</xdr:row>
      <xdr:rowOff>76200</xdr:rowOff>
    </xdr:from>
    <xdr:to>
      <xdr:col>17</xdr:col>
      <xdr:colOff>95250</xdr:colOff>
      <xdr:row>13</xdr:row>
      <xdr:rowOff>152400</xdr:rowOff>
    </xdr:to>
    <xdr:grpSp>
      <xdr:nvGrpSpPr>
        <xdr:cNvPr id="3414594" name="Groupe 3">
          <a:extLst>
            <a:ext uri="{FF2B5EF4-FFF2-40B4-BE49-F238E27FC236}">
              <a16:creationId xmlns:a16="http://schemas.microsoft.com/office/drawing/2014/main" xmlns="" id="{00000000-0008-0000-1700-0000421A3400}"/>
            </a:ext>
          </a:extLst>
        </xdr:cNvPr>
        <xdr:cNvGrpSpPr>
          <a:grpSpLocks/>
        </xdr:cNvGrpSpPr>
      </xdr:nvGrpSpPr>
      <xdr:grpSpPr bwMode="auto">
        <a:xfrm>
          <a:off x="5345682" y="2089030"/>
          <a:ext cx="761101" cy="237945"/>
          <a:chOff x="7343775" y="238125"/>
          <a:chExt cx="600075" cy="314325"/>
        </a:xfrm>
      </xdr:grpSpPr>
      <xdr:sp macro="" textlink="">
        <xdr:nvSpPr>
          <xdr:cNvPr id="3414610" name="Rectangle 1">
            <a:extLst>
              <a:ext uri="{FF2B5EF4-FFF2-40B4-BE49-F238E27FC236}">
                <a16:creationId xmlns:a16="http://schemas.microsoft.com/office/drawing/2014/main" xmlns="" id="{00000000-0008-0000-1700-0000521A34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414611" name="Rectangle 2">
            <a:extLst>
              <a:ext uri="{FF2B5EF4-FFF2-40B4-BE49-F238E27FC236}">
                <a16:creationId xmlns:a16="http://schemas.microsoft.com/office/drawing/2014/main" xmlns="" id="{00000000-0008-0000-1700-0000531A34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22</xdr:col>
      <xdr:colOff>76200</xdr:colOff>
      <xdr:row>13</xdr:row>
      <xdr:rowOff>95250</xdr:rowOff>
    </xdr:from>
    <xdr:to>
      <xdr:col>23</xdr:col>
      <xdr:colOff>123825</xdr:colOff>
      <xdr:row>15</xdr:row>
      <xdr:rowOff>114300</xdr:rowOff>
    </xdr:to>
    <xdr:sp macro="" textlink="">
      <xdr:nvSpPr>
        <xdr:cNvPr id="3414595" name="Rectangle 216">
          <a:extLst>
            <a:ext uri="{FF2B5EF4-FFF2-40B4-BE49-F238E27FC236}">
              <a16:creationId xmlns:a16="http://schemas.microsoft.com/office/drawing/2014/main" xmlns="" id="{00000000-0008-0000-1700-0000431A3400}"/>
            </a:ext>
          </a:extLst>
        </xdr:cNvPr>
        <xdr:cNvSpPr>
          <a:spLocks noChangeArrowheads="1"/>
        </xdr:cNvSpPr>
      </xdr:nvSpPr>
      <xdr:spPr bwMode="auto">
        <a:xfrm>
          <a:off x="7324725" y="2276475"/>
          <a:ext cx="447675" cy="352425"/>
        </a:xfrm>
        <a:prstGeom prst="rect">
          <a:avLst/>
        </a:prstGeom>
        <a:solidFill>
          <a:srgbClr val="FFFFFF"/>
        </a:solidFill>
        <a:ln w="9525" algn="ctr">
          <a:solidFill>
            <a:srgbClr val="000000"/>
          </a:solidFill>
          <a:round/>
          <a:headEnd/>
          <a:tailEnd/>
        </a:ln>
      </xdr:spPr>
    </xdr:sp>
    <xdr:clientData/>
  </xdr:twoCellAnchor>
  <xdr:twoCellAnchor>
    <xdr:from>
      <xdr:col>25</xdr:col>
      <xdr:colOff>19050</xdr:colOff>
      <xdr:row>56</xdr:row>
      <xdr:rowOff>161925</xdr:rowOff>
    </xdr:from>
    <xdr:to>
      <xdr:col>26</xdr:col>
      <xdr:colOff>9525</xdr:colOff>
      <xdr:row>59</xdr:row>
      <xdr:rowOff>38100</xdr:rowOff>
    </xdr:to>
    <xdr:sp macro="" textlink="">
      <xdr:nvSpPr>
        <xdr:cNvPr id="3414596" name="Rectangle 166">
          <a:extLst>
            <a:ext uri="{FF2B5EF4-FFF2-40B4-BE49-F238E27FC236}">
              <a16:creationId xmlns:a16="http://schemas.microsoft.com/office/drawing/2014/main" xmlns="" id="{00000000-0008-0000-1700-0000441A3400}"/>
            </a:ext>
          </a:extLst>
        </xdr:cNvPr>
        <xdr:cNvSpPr>
          <a:spLocks noChangeArrowheads="1"/>
        </xdr:cNvSpPr>
      </xdr:nvSpPr>
      <xdr:spPr bwMode="auto">
        <a:xfrm>
          <a:off x="8391525" y="9686925"/>
          <a:ext cx="314325" cy="390525"/>
        </a:xfrm>
        <a:prstGeom prst="rect">
          <a:avLst/>
        </a:prstGeom>
        <a:solidFill>
          <a:srgbClr val="FFFFFF"/>
        </a:solidFill>
        <a:ln w="9525" algn="ctr">
          <a:solidFill>
            <a:srgbClr val="000000"/>
          </a:solidFill>
          <a:round/>
          <a:headEnd/>
          <a:tailEnd/>
        </a:ln>
      </xdr:spPr>
    </xdr:sp>
    <xdr:clientData/>
  </xdr:twoCellAnchor>
  <xdr:twoCellAnchor>
    <xdr:from>
      <xdr:col>13</xdr:col>
      <xdr:colOff>247650</xdr:colOff>
      <xdr:row>37</xdr:row>
      <xdr:rowOff>19050</xdr:rowOff>
    </xdr:from>
    <xdr:to>
      <xdr:col>14</xdr:col>
      <xdr:colOff>228600</xdr:colOff>
      <xdr:row>39</xdr:row>
      <xdr:rowOff>0</xdr:rowOff>
    </xdr:to>
    <xdr:sp macro="" textlink="">
      <xdr:nvSpPr>
        <xdr:cNvPr id="3414597" name="Rectangle 214">
          <a:extLst>
            <a:ext uri="{FF2B5EF4-FFF2-40B4-BE49-F238E27FC236}">
              <a16:creationId xmlns:a16="http://schemas.microsoft.com/office/drawing/2014/main" xmlns="" id="{00000000-0008-0000-1700-0000451A3400}"/>
            </a:ext>
          </a:extLst>
        </xdr:cNvPr>
        <xdr:cNvSpPr>
          <a:spLocks noChangeArrowheads="1"/>
        </xdr:cNvSpPr>
      </xdr:nvSpPr>
      <xdr:spPr bwMode="auto">
        <a:xfrm>
          <a:off x="4438650" y="6286500"/>
          <a:ext cx="352425" cy="323850"/>
        </a:xfrm>
        <a:prstGeom prst="rect">
          <a:avLst/>
        </a:prstGeom>
        <a:solidFill>
          <a:srgbClr val="FFFFFF"/>
        </a:solidFill>
        <a:ln w="9525" algn="ctr">
          <a:solidFill>
            <a:srgbClr val="000000"/>
          </a:solidFill>
          <a:round/>
          <a:headEnd/>
          <a:tailEnd/>
        </a:ln>
      </xdr:spPr>
    </xdr:sp>
    <xdr:clientData/>
  </xdr:twoCellAnchor>
  <xdr:twoCellAnchor>
    <xdr:from>
      <xdr:col>9</xdr:col>
      <xdr:colOff>314325</xdr:colOff>
      <xdr:row>41</xdr:row>
      <xdr:rowOff>66675</xdr:rowOff>
    </xdr:from>
    <xdr:to>
      <xdr:col>17</xdr:col>
      <xdr:colOff>276225</xdr:colOff>
      <xdr:row>43</xdr:row>
      <xdr:rowOff>28575</xdr:rowOff>
    </xdr:to>
    <xdr:grpSp>
      <xdr:nvGrpSpPr>
        <xdr:cNvPr id="3414598" name="Groupe 244">
          <a:extLst>
            <a:ext uri="{FF2B5EF4-FFF2-40B4-BE49-F238E27FC236}">
              <a16:creationId xmlns:a16="http://schemas.microsoft.com/office/drawing/2014/main" xmlns="" id="{00000000-0008-0000-1700-0000461A3400}"/>
            </a:ext>
          </a:extLst>
        </xdr:cNvPr>
        <xdr:cNvGrpSpPr>
          <a:grpSpLocks/>
        </xdr:cNvGrpSpPr>
      </xdr:nvGrpSpPr>
      <xdr:grpSpPr bwMode="auto">
        <a:xfrm>
          <a:off x="3468358" y="6994765"/>
          <a:ext cx="2819400" cy="303362"/>
          <a:chOff x="7010400" y="9553575"/>
          <a:chExt cx="2886076" cy="285751"/>
        </a:xfrm>
      </xdr:grpSpPr>
      <xdr:grpSp>
        <xdr:nvGrpSpPr>
          <xdr:cNvPr id="3414599" name="Groupe 188">
            <a:extLst>
              <a:ext uri="{FF2B5EF4-FFF2-40B4-BE49-F238E27FC236}">
                <a16:creationId xmlns:a16="http://schemas.microsoft.com/office/drawing/2014/main" xmlns="" id="{00000000-0008-0000-1700-0000471A3400}"/>
              </a:ext>
            </a:extLst>
          </xdr:cNvPr>
          <xdr:cNvGrpSpPr>
            <a:grpSpLocks/>
          </xdr:cNvGrpSpPr>
        </xdr:nvGrpSpPr>
        <xdr:grpSpPr bwMode="auto">
          <a:xfrm>
            <a:off x="7448550" y="9553575"/>
            <a:ext cx="2447926" cy="285750"/>
            <a:chOff x="5295900" y="29260800"/>
            <a:chExt cx="2447926" cy="285750"/>
          </a:xfrm>
        </xdr:grpSpPr>
        <xdr:grpSp>
          <xdr:nvGrpSpPr>
            <xdr:cNvPr id="3414601" name="Groupe 24">
              <a:extLst>
                <a:ext uri="{FF2B5EF4-FFF2-40B4-BE49-F238E27FC236}">
                  <a16:creationId xmlns:a16="http://schemas.microsoft.com/office/drawing/2014/main" xmlns="" id="{00000000-0008-0000-1700-0000491A3400}"/>
                </a:ext>
              </a:extLst>
            </xdr:cNvPr>
            <xdr:cNvGrpSpPr>
              <a:grpSpLocks/>
            </xdr:cNvGrpSpPr>
          </xdr:nvGrpSpPr>
          <xdr:grpSpPr bwMode="auto">
            <a:xfrm>
              <a:off x="6124574" y="29260800"/>
              <a:ext cx="790576" cy="285750"/>
              <a:chOff x="7439024" y="28575000"/>
              <a:chExt cx="790576" cy="285750"/>
            </a:xfrm>
          </xdr:grpSpPr>
          <xdr:sp macro="" textlink="">
            <xdr:nvSpPr>
              <xdr:cNvPr id="3414608" name="Rectangle 254">
                <a:extLst>
                  <a:ext uri="{FF2B5EF4-FFF2-40B4-BE49-F238E27FC236}">
                    <a16:creationId xmlns:a16="http://schemas.microsoft.com/office/drawing/2014/main" xmlns="" id="{00000000-0008-0000-1700-000050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09" name="Rectangle 255">
                <a:extLst>
                  <a:ext uri="{FF2B5EF4-FFF2-40B4-BE49-F238E27FC236}">
                    <a16:creationId xmlns:a16="http://schemas.microsoft.com/office/drawing/2014/main" xmlns="" id="{00000000-0008-0000-1700-000051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02" name="Groupe 25">
              <a:extLst>
                <a:ext uri="{FF2B5EF4-FFF2-40B4-BE49-F238E27FC236}">
                  <a16:creationId xmlns:a16="http://schemas.microsoft.com/office/drawing/2014/main" xmlns="" id="{00000000-0008-0000-1700-00004A1A3400}"/>
                </a:ext>
              </a:extLst>
            </xdr:cNvPr>
            <xdr:cNvGrpSpPr>
              <a:grpSpLocks/>
            </xdr:cNvGrpSpPr>
          </xdr:nvGrpSpPr>
          <xdr:grpSpPr bwMode="auto">
            <a:xfrm>
              <a:off x="5295900" y="29260800"/>
              <a:ext cx="790576" cy="285750"/>
              <a:chOff x="7439024" y="28575000"/>
              <a:chExt cx="790576" cy="285750"/>
            </a:xfrm>
          </xdr:grpSpPr>
          <xdr:sp macro="" textlink="">
            <xdr:nvSpPr>
              <xdr:cNvPr id="3414606" name="Rectangle 252">
                <a:extLst>
                  <a:ext uri="{FF2B5EF4-FFF2-40B4-BE49-F238E27FC236}">
                    <a16:creationId xmlns:a16="http://schemas.microsoft.com/office/drawing/2014/main" xmlns="" id="{00000000-0008-0000-1700-00004E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07" name="Rectangle 253">
                <a:extLst>
                  <a:ext uri="{FF2B5EF4-FFF2-40B4-BE49-F238E27FC236}">
                    <a16:creationId xmlns:a16="http://schemas.microsoft.com/office/drawing/2014/main" xmlns="" id="{00000000-0008-0000-1700-00004F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14603" name="Groupe 28">
              <a:extLst>
                <a:ext uri="{FF2B5EF4-FFF2-40B4-BE49-F238E27FC236}">
                  <a16:creationId xmlns:a16="http://schemas.microsoft.com/office/drawing/2014/main" xmlns="" id="{00000000-0008-0000-1700-00004B1A3400}"/>
                </a:ext>
              </a:extLst>
            </xdr:cNvPr>
            <xdr:cNvGrpSpPr>
              <a:grpSpLocks/>
            </xdr:cNvGrpSpPr>
          </xdr:nvGrpSpPr>
          <xdr:grpSpPr bwMode="auto">
            <a:xfrm>
              <a:off x="6953250" y="29260800"/>
              <a:ext cx="790576" cy="285750"/>
              <a:chOff x="7439024" y="28575000"/>
              <a:chExt cx="790576" cy="285750"/>
            </a:xfrm>
          </xdr:grpSpPr>
          <xdr:sp macro="" textlink="">
            <xdr:nvSpPr>
              <xdr:cNvPr id="3414604" name="Rectangle 250">
                <a:extLst>
                  <a:ext uri="{FF2B5EF4-FFF2-40B4-BE49-F238E27FC236}">
                    <a16:creationId xmlns:a16="http://schemas.microsoft.com/office/drawing/2014/main" xmlns="" id="{00000000-0008-0000-1700-00004C1A34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14605" name="Rectangle 251">
                <a:extLst>
                  <a:ext uri="{FF2B5EF4-FFF2-40B4-BE49-F238E27FC236}">
                    <a16:creationId xmlns:a16="http://schemas.microsoft.com/office/drawing/2014/main" xmlns="" id="{00000000-0008-0000-1700-00004D1A34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414600" name="Rectangle 246">
            <a:extLst>
              <a:ext uri="{FF2B5EF4-FFF2-40B4-BE49-F238E27FC236}">
                <a16:creationId xmlns:a16="http://schemas.microsoft.com/office/drawing/2014/main" xmlns="" id="{00000000-0008-0000-1700-0000481A34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114300</xdr:colOff>
      <xdr:row>6</xdr:row>
      <xdr:rowOff>104775</xdr:rowOff>
    </xdr:from>
    <xdr:to>
      <xdr:col>8</xdr:col>
      <xdr:colOff>552450</xdr:colOff>
      <xdr:row>8</xdr:row>
      <xdr:rowOff>76200</xdr:rowOff>
    </xdr:to>
    <xdr:sp macro="" textlink="">
      <xdr:nvSpPr>
        <xdr:cNvPr id="4" name="Rectangle 1">
          <a:extLst>
            <a:ext uri="{FF2B5EF4-FFF2-40B4-BE49-F238E27FC236}">
              <a16:creationId xmlns:a16="http://schemas.microsoft.com/office/drawing/2014/main" xmlns="" id="{0C924413-E37D-45E5-BC92-99EF18D9A709}"/>
            </a:ext>
          </a:extLst>
        </xdr:cNvPr>
        <xdr:cNvSpPr>
          <a:spLocks noChangeArrowheads="1"/>
        </xdr:cNvSpPr>
      </xdr:nvSpPr>
      <xdr:spPr bwMode="auto">
        <a:xfrm>
          <a:off x="4686300" y="1733550"/>
          <a:ext cx="438150" cy="314325"/>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276225</xdr:colOff>
      <xdr:row>6</xdr:row>
      <xdr:rowOff>95250</xdr:rowOff>
    </xdr:from>
    <xdr:to>
      <xdr:col>9</xdr:col>
      <xdr:colOff>714375</xdr:colOff>
      <xdr:row>8</xdr:row>
      <xdr:rowOff>66675</xdr:rowOff>
    </xdr:to>
    <xdr:sp macro="" textlink="">
      <xdr:nvSpPr>
        <xdr:cNvPr id="2" name="Rectangle 1">
          <a:extLst>
            <a:ext uri="{FF2B5EF4-FFF2-40B4-BE49-F238E27FC236}">
              <a16:creationId xmlns:a16="http://schemas.microsoft.com/office/drawing/2014/main" xmlns="" id="{8FEF5AA9-7C70-4A89-9D72-40D6E49CF940}"/>
            </a:ext>
          </a:extLst>
        </xdr:cNvPr>
        <xdr:cNvSpPr>
          <a:spLocks noChangeArrowheads="1"/>
        </xdr:cNvSpPr>
      </xdr:nvSpPr>
      <xdr:spPr bwMode="auto">
        <a:xfrm>
          <a:off x="5848350" y="1724025"/>
          <a:ext cx="438150" cy="352425"/>
        </a:xfrm>
        <a:prstGeom prst="rect">
          <a:avLst/>
        </a:prstGeom>
        <a:solidFill>
          <a:srgbClr val="FFFFFF"/>
        </a:solidFill>
        <a:ln w="9525" algn="ctr">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262890</xdr:colOff>
      <xdr:row>8</xdr:row>
      <xdr:rowOff>97155</xdr:rowOff>
    </xdr:from>
    <xdr:to>
      <xdr:col>8</xdr:col>
      <xdr:colOff>296394</xdr:colOff>
      <xdr:row>12</xdr:row>
      <xdr:rowOff>4430</xdr:rowOff>
    </xdr:to>
    <xdr:sp macro="" textlink="">
      <xdr:nvSpPr>
        <xdr:cNvPr id="2" name="Text Box 11">
          <a:extLst>
            <a:ext uri="{FF2B5EF4-FFF2-40B4-BE49-F238E27FC236}">
              <a16:creationId xmlns:a16="http://schemas.microsoft.com/office/drawing/2014/main" xmlns="" id="{00000000-0008-0000-1B00-000002000000}"/>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r>
            <a:rPr lang="en-US" sz="900">
              <a:solidFill>
                <a:srgbClr val="000000"/>
              </a:solidFill>
              <a:latin typeface="Arial Narrow" pitchFamily="34"/>
              <a:cs typeface="Courier New"/>
            </a:rPr>
            <a:t>Aumentou.................</a:t>
          </a:r>
          <a:r>
            <a:rPr lang="en-US" sz="900">
              <a:solidFill>
                <a:srgbClr val="000000"/>
              </a:solidFill>
              <a:latin typeface="Arial Narrow" pitchFamily="34" charset="0"/>
              <a:cs typeface="Courier New"/>
            </a:rPr>
            <a:t>	</a:t>
          </a:r>
          <a:r>
            <a:rPr lang="en-US" sz="900">
              <a:solidFill>
                <a:srgbClr val="000000"/>
              </a:solidFill>
              <a:latin typeface="Arial Narrow" pitchFamily="34"/>
              <a:cs typeface="Courier New"/>
            </a:rPr>
            <a:t>1</a:t>
          </a:r>
        </a:p>
        <a:p>
          <a:pPr algn="l" rtl="0"/>
          <a:r>
            <a:rPr lang="en-US" sz="900">
              <a:solidFill>
                <a:srgbClr val="000000"/>
              </a:solidFill>
              <a:latin typeface="Arial Narrow" pitchFamily="34"/>
              <a:cs typeface="Courier New"/>
            </a:rPr>
            <a:t>Diminuiu....................</a:t>
          </a:r>
          <a:r>
            <a:rPr lang="en-US" sz="900">
              <a:solidFill>
                <a:srgbClr val="000000"/>
              </a:solidFill>
              <a:latin typeface="Arial Narrow" pitchFamily="34" charset="0"/>
              <a:cs typeface="Courier New"/>
            </a:rPr>
            <a:t>	</a:t>
          </a:r>
          <a:r>
            <a:rPr lang="en-US" sz="900">
              <a:solidFill>
                <a:srgbClr val="000000"/>
              </a:solidFill>
              <a:latin typeface="Arial Narrow" pitchFamily="34"/>
              <a:cs typeface="Courier New"/>
            </a:rPr>
            <a:t>2</a:t>
          </a:r>
        </a:p>
        <a:p>
          <a:pPr algn="l" rtl="0"/>
          <a:r>
            <a:rPr lang="en-US" sz="900">
              <a:solidFill>
                <a:srgbClr val="000000"/>
              </a:solidFill>
              <a:latin typeface="Arial Narrow" pitchFamily="34"/>
              <a:cs typeface="Courier New"/>
            </a:rPr>
            <a:t>Não se alterou...................</a:t>
          </a:r>
          <a:r>
            <a:rPr lang="en-US" sz="900">
              <a:solidFill>
                <a:srgbClr val="000000"/>
              </a:solidFill>
              <a:latin typeface="Arial Narrow" pitchFamily="34" charset="0"/>
              <a:cs typeface="Courier New"/>
            </a:rPr>
            <a:t>	</a:t>
          </a:r>
          <a:r>
            <a:rPr lang="en-US" sz="900">
              <a:solidFill>
                <a:srgbClr val="000000"/>
              </a:solidFill>
              <a:latin typeface="Arial Narrow" pitchFamily="34"/>
              <a:cs typeface="Courier New"/>
            </a:rPr>
            <a:t>3</a:t>
          </a:r>
        </a:p>
        <a:p>
          <a:pPr algn="l" rtl="0"/>
          <a:r>
            <a:rPr lang="en-US" sz="900">
              <a:solidFill>
                <a:srgbClr val="000000"/>
              </a:solidFill>
              <a:latin typeface="Arial Narrow" pitchFamily="34"/>
              <a:cs typeface="Courier New"/>
            </a:rPr>
            <a:t>Não abrangido...........</a:t>
          </a:r>
          <a:r>
            <a:rPr lang="en-US" sz="900">
              <a:solidFill>
                <a:srgbClr val="000000"/>
              </a:solidFill>
              <a:latin typeface="Arial Narrow" pitchFamily="34" charset="0"/>
              <a:cs typeface="Courier New"/>
            </a:rPr>
            <a:t>	</a:t>
          </a:r>
          <a:r>
            <a:rPr lang="en-US" sz="900">
              <a:solidFill>
                <a:srgbClr val="000000"/>
              </a:solidFill>
              <a:latin typeface="Arial Narrow" pitchFamily="34"/>
              <a:cs typeface="Courier New"/>
            </a:rPr>
            <a:t>4</a:t>
          </a:r>
        </a:p>
      </xdr:txBody>
    </xdr:sp>
    <xdr:clientData/>
  </xdr:twoCellAnchor>
  <xdr:twoCellAnchor>
    <xdr:from>
      <xdr:col>2</xdr:col>
      <xdr:colOff>485775</xdr:colOff>
      <xdr:row>1</xdr:row>
      <xdr:rowOff>85725</xdr:rowOff>
    </xdr:from>
    <xdr:to>
      <xdr:col>3</xdr:col>
      <xdr:colOff>333375</xdr:colOff>
      <xdr:row>2</xdr:row>
      <xdr:rowOff>133350</xdr:rowOff>
    </xdr:to>
    <xdr:grpSp>
      <xdr:nvGrpSpPr>
        <xdr:cNvPr id="3390665" name="Group 310">
          <a:extLst>
            <a:ext uri="{FF2B5EF4-FFF2-40B4-BE49-F238E27FC236}">
              <a16:creationId xmlns:a16="http://schemas.microsoft.com/office/drawing/2014/main" xmlns="" id="{00000000-0008-0000-1B00-0000C9BC3300}"/>
            </a:ext>
          </a:extLst>
        </xdr:cNvPr>
        <xdr:cNvGrpSpPr>
          <a:grpSpLocks/>
        </xdr:cNvGrpSpPr>
      </xdr:nvGrpSpPr>
      <xdr:grpSpPr bwMode="auto">
        <a:xfrm>
          <a:off x="2462213" y="260350"/>
          <a:ext cx="506412" cy="222250"/>
          <a:chOff x="292" y="235"/>
          <a:chExt cx="53" cy="31"/>
        </a:xfrm>
      </xdr:grpSpPr>
      <xdr:sp macro="" textlink="">
        <xdr:nvSpPr>
          <xdr:cNvPr id="3390666" name="Rectangle 1">
            <a:extLst>
              <a:ext uri="{FF2B5EF4-FFF2-40B4-BE49-F238E27FC236}">
                <a16:creationId xmlns:a16="http://schemas.microsoft.com/office/drawing/2014/main" xmlns="" id="{00000000-0008-0000-1B00-0000CABC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90667" name="Rectangle 1">
            <a:extLst>
              <a:ext uri="{FF2B5EF4-FFF2-40B4-BE49-F238E27FC236}">
                <a16:creationId xmlns:a16="http://schemas.microsoft.com/office/drawing/2014/main" xmlns="" id="{00000000-0008-0000-1B00-0000CBBC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0</xdr:colOff>
      <xdr:row>1</xdr:row>
      <xdr:rowOff>0</xdr:rowOff>
    </xdr:from>
    <xdr:to>
      <xdr:col>3</xdr:col>
      <xdr:colOff>723900</xdr:colOff>
      <xdr:row>2</xdr:row>
      <xdr:rowOff>28575</xdr:rowOff>
    </xdr:to>
    <xdr:grpSp>
      <xdr:nvGrpSpPr>
        <xdr:cNvPr id="3391638" name="Group 310">
          <a:extLst>
            <a:ext uri="{FF2B5EF4-FFF2-40B4-BE49-F238E27FC236}">
              <a16:creationId xmlns:a16="http://schemas.microsoft.com/office/drawing/2014/main" xmlns="" id="{00000000-0008-0000-1C00-000096C03300}"/>
            </a:ext>
          </a:extLst>
        </xdr:cNvPr>
        <xdr:cNvGrpSpPr>
          <a:grpSpLocks/>
        </xdr:cNvGrpSpPr>
      </xdr:nvGrpSpPr>
      <xdr:grpSpPr bwMode="auto">
        <a:xfrm>
          <a:off x="3429000" y="202406"/>
          <a:ext cx="723900" cy="230982"/>
          <a:chOff x="292" y="235"/>
          <a:chExt cx="53" cy="31"/>
        </a:xfrm>
      </xdr:grpSpPr>
      <xdr:sp macro="" textlink="">
        <xdr:nvSpPr>
          <xdr:cNvPr id="3391639" name="Rectangle 1">
            <a:extLst>
              <a:ext uri="{FF2B5EF4-FFF2-40B4-BE49-F238E27FC236}">
                <a16:creationId xmlns:a16="http://schemas.microsoft.com/office/drawing/2014/main" xmlns="" id="{00000000-0008-0000-1C00-000097C0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91640" name="Rectangle 1">
            <a:extLst>
              <a:ext uri="{FF2B5EF4-FFF2-40B4-BE49-F238E27FC236}">
                <a16:creationId xmlns:a16="http://schemas.microsoft.com/office/drawing/2014/main" xmlns="" id="{00000000-0008-0000-1C00-000098C0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276225</xdr:colOff>
      <xdr:row>1</xdr:row>
      <xdr:rowOff>161925</xdr:rowOff>
    </xdr:from>
    <xdr:to>
      <xdr:col>3</xdr:col>
      <xdr:colOff>571500</xdr:colOff>
      <xdr:row>2</xdr:row>
      <xdr:rowOff>323850</xdr:rowOff>
    </xdr:to>
    <xdr:sp macro="" textlink="">
      <xdr:nvSpPr>
        <xdr:cNvPr id="2432268" name="Rectangle 1">
          <a:extLst>
            <a:ext uri="{FF2B5EF4-FFF2-40B4-BE49-F238E27FC236}">
              <a16:creationId xmlns:a16="http://schemas.microsoft.com/office/drawing/2014/main" xmlns="" id="{00000000-0008-0000-1D00-00000C1D2500}"/>
            </a:ext>
          </a:extLst>
        </xdr:cNvPr>
        <xdr:cNvSpPr>
          <a:spLocks noChangeArrowheads="1"/>
        </xdr:cNvSpPr>
      </xdr:nvSpPr>
      <xdr:spPr bwMode="auto">
        <a:xfrm>
          <a:off x="4562475" y="333375"/>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28575</xdr:rowOff>
    </xdr:to>
    <xdr:grpSp>
      <xdr:nvGrpSpPr>
        <xdr:cNvPr id="3392662" name="Group 310">
          <a:extLst>
            <a:ext uri="{FF2B5EF4-FFF2-40B4-BE49-F238E27FC236}">
              <a16:creationId xmlns:a16="http://schemas.microsoft.com/office/drawing/2014/main" xmlns="" id="{00000000-0008-0000-1E00-000096C43300}"/>
            </a:ext>
          </a:extLst>
        </xdr:cNvPr>
        <xdr:cNvGrpSpPr>
          <a:grpSpLocks/>
        </xdr:cNvGrpSpPr>
      </xdr:nvGrpSpPr>
      <xdr:grpSpPr bwMode="auto">
        <a:xfrm>
          <a:off x="5123551" y="123825"/>
          <a:ext cx="989342" cy="228241"/>
          <a:chOff x="292" y="235"/>
          <a:chExt cx="53" cy="31"/>
        </a:xfrm>
      </xdr:grpSpPr>
      <xdr:sp macro="" textlink="">
        <xdr:nvSpPr>
          <xdr:cNvPr id="3392663" name="Rectangle 1">
            <a:extLst>
              <a:ext uri="{FF2B5EF4-FFF2-40B4-BE49-F238E27FC236}">
                <a16:creationId xmlns:a16="http://schemas.microsoft.com/office/drawing/2014/main" xmlns="" id="{00000000-0008-0000-1E00-000097C4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92664" name="Rectangle 1">
            <a:extLst>
              <a:ext uri="{FF2B5EF4-FFF2-40B4-BE49-F238E27FC236}">
                <a16:creationId xmlns:a16="http://schemas.microsoft.com/office/drawing/2014/main" xmlns="" id="{00000000-0008-0000-1E00-000098C4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19050</xdr:colOff>
      <xdr:row>1</xdr:row>
      <xdr:rowOff>200025</xdr:rowOff>
    </xdr:from>
    <xdr:to>
      <xdr:col>16</xdr:col>
      <xdr:colOff>28575</xdr:colOff>
      <xdr:row>3</xdr:row>
      <xdr:rowOff>66675</xdr:rowOff>
    </xdr:to>
    <xdr:sp macro="" textlink="">
      <xdr:nvSpPr>
        <xdr:cNvPr id="3393586" name="Rectangle 1">
          <a:extLst>
            <a:ext uri="{FF2B5EF4-FFF2-40B4-BE49-F238E27FC236}">
              <a16:creationId xmlns:a16="http://schemas.microsoft.com/office/drawing/2014/main" xmlns="" id="{00000000-0008-0000-2000-000032C83300}"/>
            </a:ext>
          </a:extLst>
        </xdr:cNvPr>
        <xdr:cNvSpPr>
          <a:spLocks noChangeArrowheads="1"/>
        </xdr:cNvSpPr>
      </xdr:nvSpPr>
      <xdr:spPr bwMode="auto">
        <a:xfrm>
          <a:off x="7019925" y="409575"/>
          <a:ext cx="342900" cy="285750"/>
        </a:xfrm>
        <a:prstGeom prst="rect">
          <a:avLst/>
        </a:prstGeom>
        <a:solidFill>
          <a:srgbClr val="FFFFFF"/>
        </a:solid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3406700" name="Rectangle 1">
          <a:extLst>
            <a:ext uri="{FF2B5EF4-FFF2-40B4-BE49-F238E27FC236}">
              <a16:creationId xmlns:a16="http://schemas.microsoft.com/office/drawing/2014/main" xmlns="" id="{00000000-0008-0000-2200-00006CFB3300}"/>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161925</xdr:colOff>
      <xdr:row>8</xdr:row>
      <xdr:rowOff>161925</xdr:rowOff>
    </xdr:from>
    <xdr:to>
      <xdr:col>11</xdr:col>
      <xdr:colOff>28575</xdr:colOff>
      <xdr:row>10</xdr:row>
      <xdr:rowOff>123825</xdr:rowOff>
    </xdr:to>
    <xdr:sp macro="" textlink="">
      <xdr:nvSpPr>
        <xdr:cNvPr id="3406701" name="Rectangle 3">
          <a:extLst>
            <a:ext uri="{FF2B5EF4-FFF2-40B4-BE49-F238E27FC236}">
              <a16:creationId xmlns:a16="http://schemas.microsoft.com/office/drawing/2014/main" xmlns="" id="{00000000-0008-0000-2200-00006DFB3300}"/>
            </a:ext>
          </a:extLst>
        </xdr:cNvPr>
        <xdr:cNvSpPr>
          <a:spLocks noChangeArrowheads="1"/>
        </xdr:cNvSpPr>
      </xdr:nvSpPr>
      <xdr:spPr bwMode="auto">
        <a:xfrm>
          <a:off x="24955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161925</xdr:rowOff>
    </xdr:from>
    <xdr:to>
      <xdr:col>12</xdr:col>
      <xdr:colOff>190500</xdr:colOff>
      <xdr:row>10</xdr:row>
      <xdr:rowOff>123825</xdr:rowOff>
    </xdr:to>
    <xdr:sp macro="" textlink="">
      <xdr:nvSpPr>
        <xdr:cNvPr id="3406702" name="Rectangle 4">
          <a:extLst>
            <a:ext uri="{FF2B5EF4-FFF2-40B4-BE49-F238E27FC236}">
              <a16:creationId xmlns:a16="http://schemas.microsoft.com/office/drawing/2014/main" xmlns="" id="{00000000-0008-0000-2200-00006EFB3300}"/>
            </a:ext>
          </a:extLst>
        </xdr:cNvPr>
        <xdr:cNvSpPr>
          <a:spLocks noChangeArrowheads="1"/>
        </xdr:cNvSpPr>
      </xdr:nvSpPr>
      <xdr:spPr bwMode="auto">
        <a:xfrm>
          <a:off x="29051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3406703" name="Rectangle 5">
          <a:extLst>
            <a:ext uri="{FF2B5EF4-FFF2-40B4-BE49-F238E27FC236}">
              <a16:creationId xmlns:a16="http://schemas.microsoft.com/office/drawing/2014/main" xmlns="" id="{00000000-0008-0000-2200-00006FFB3300}"/>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95250</xdr:rowOff>
    </xdr:from>
    <xdr:to>
      <xdr:col>13</xdr:col>
      <xdr:colOff>114300</xdr:colOff>
      <xdr:row>24</xdr:row>
      <xdr:rowOff>57150</xdr:rowOff>
    </xdr:to>
    <xdr:sp macro="" textlink="">
      <xdr:nvSpPr>
        <xdr:cNvPr id="3406704" name="Rectangle 6">
          <a:extLst>
            <a:ext uri="{FF2B5EF4-FFF2-40B4-BE49-F238E27FC236}">
              <a16:creationId xmlns:a16="http://schemas.microsoft.com/office/drawing/2014/main" xmlns="" id="{00000000-0008-0000-2200-000070FB3300}"/>
            </a:ext>
          </a:extLst>
        </xdr:cNvPr>
        <xdr:cNvSpPr>
          <a:spLocks noChangeArrowheads="1"/>
        </xdr:cNvSpPr>
      </xdr:nvSpPr>
      <xdr:spPr bwMode="auto">
        <a:xfrm>
          <a:off x="3076575" y="3895725"/>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3406705" name="Rectangle 7">
          <a:extLst>
            <a:ext uri="{FF2B5EF4-FFF2-40B4-BE49-F238E27FC236}">
              <a16:creationId xmlns:a16="http://schemas.microsoft.com/office/drawing/2014/main" xmlns="" id="{00000000-0008-0000-2200-000071FB330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3406706" name="Rectangle 8">
          <a:extLst>
            <a:ext uri="{FF2B5EF4-FFF2-40B4-BE49-F238E27FC236}">
              <a16:creationId xmlns:a16="http://schemas.microsoft.com/office/drawing/2014/main" xmlns="" id="{00000000-0008-0000-2200-000072FB3300}"/>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152400</xdr:colOff>
      <xdr:row>30</xdr:row>
      <xdr:rowOff>47625</xdr:rowOff>
    </xdr:from>
    <xdr:to>
      <xdr:col>32</xdr:col>
      <xdr:colOff>85725</xdr:colOff>
      <xdr:row>32</xdr:row>
      <xdr:rowOff>9525</xdr:rowOff>
    </xdr:to>
    <xdr:grpSp>
      <xdr:nvGrpSpPr>
        <xdr:cNvPr id="3406707" name="Groupe 93">
          <a:extLst>
            <a:ext uri="{FF2B5EF4-FFF2-40B4-BE49-F238E27FC236}">
              <a16:creationId xmlns:a16="http://schemas.microsoft.com/office/drawing/2014/main" xmlns="" id="{00000000-0008-0000-2200-000073FB3300}"/>
            </a:ext>
          </a:extLst>
        </xdr:cNvPr>
        <xdr:cNvGrpSpPr>
          <a:grpSpLocks/>
        </xdr:cNvGrpSpPr>
      </xdr:nvGrpSpPr>
      <xdr:grpSpPr bwMode="auto">
        <a:xfrm>
          <a:off x="5959734" y="5179462"/>
          <a:ext cx="2411769" cy="302078"/>
          <a:chOff x="5295900" y="29260800"/>
          <a:chExt cx="2447926" cy="285750"/>
        </a:xfrm>
      </xdr:grpSpPr>
      <xdr:grpSp>
        <xdr:nvGrpSpPr>
          <xdr:cNvPr id="3406729" name="Groupe 24">
            <a:extLst>
              <a:ext uri="{FF2B5EF4-FFF2-40B4-BE49-F238E27FC236}">
                <a16:creationId xmlns:a16="http://schemas.microsoft.com/office/drawing/2014/main" xmlns="" id="{00000000-0008-0000-2200-000089FB3300}"/>
              </a:ext>
            </a:extLst>
          </xdr:cNvPr>
          <xdr:cNvGrpSpPr>
            <a:grpSpLocks/>
          </xdr:cNvGrpSpPr>
        </xdr:nvGrpSpPr>
        <xdr:grpSpPr bwMode="auto">
          <a:xfrm>
            <a:off x="6124574" y="29260800"/>
            <a:ext cx="790576" cy="285750"/>
            <a:chOff x="7439024" y="28575000"/>
            <a:chExt cx="790576" cy="285750"/>
          </a:xfrm>
        </xdr:grpSpPr>
        <xdr:sp macro="" textlink="">
          <xdr:nvSpPr>
            <xdr:cNvPr id="3406736" name="Rectangle 101">
              <a:extLst>
                <a:ext uri="{FF2B5EF4-FFF2-40B4-BE49-F238E27FC236}">
                  <a16:creationId xmlns:a16="http://schemas.microsoft.com/office/drawing/2014/main" xmlns="" id="{00000000-0008-0000-2200-000090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7" name="Rectangle 102">
              <a:extLst>
                <a:ext uri="{FF2B5EF4-FFF2-40B4-BE49-F238E27FC236}">
                  <a16:creationId xmlns:a16="http://schemas.microsoft.com/office/drawing/2014/main" xmlns="" id="{00000000-0008-0000-2200-000091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0" name="Groupe 25">
            <a:extLst>
              <a:ext uri="{FF2B5EF4-FFF2-40B4-BE49-F238E27FC236}">
                <a16:creationId xmlns:a16="http://schemas.microsoft.com/office/drawing/2014/main" xmlns="" id="{00000000-0008-0000-2200-00008AFB3300}"/>
              </a:ext>
            </a:extLst>
          </xdr:cNvPr>
          <xdr:cNvGrpSpPr>
            <a:grpSpLocks/>
          </xdr:cNvGrpSpPr>
        </xdr:nvGrpSpPr>
        <xdr:grpSpPr bwMode="auto">
          <a:xfrm>
            <a:off x="5295900" y="29260800"/>
            <a:ext cx="790576" cy="285750"/>
            <a:chOff x="7439024" y="28575000"/>
            <a:chExt cx="790576" cy="285750"/>
          </a:xfrm>
        </xdr:grpSpPr>
        <xdr:sp macro="" textlink="">
          <xdr:nvSpPr>
            <xdr:cNvPr id="3406734" name="Rectangle 99">
              <a:extLst>
                <a:ext uri="{FF2B5EF4-FFF2-40B4-BE49-F238E27FC236}">
                  <a16:creationId xmlns:a16="http://schemas.microsoft.com/office/drawing/2014/main" xmlns="" id="{00000000-0008-0000-2200-00008E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5" name="Rectangle 100">
              <a:extLst>
                <a:ext uri="{FF2B5EF4-FFF2-40B4-BE49-F238E27FC236}">
                  <a16:creationId xmlns:a16="http://schemas.microsoft.com/office/drawing/2014/main" xmlns="" id="{00000000-0008-0000-2200-00008F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1" name="Groupe 28">
            <a:extLst>
              <a:ext uri="{FF2B5EF4-FFF2-40B4-BE49-F238E27FC236}">
                <a16:creationId xmlns:a16="http://schemas.microsoft.com/office/drawing/2014/main" xmlns="" id="{00000000-0008-0000-2200-00008BFB3300}"/>
              </a:ext>
            </a:extLst>
          </xdr:cNvPr>
          <xdr:cNvGrpSpPr>
            <a:grpSpLocks/>
          </xdr:cNvGrpSpPr>
        </xdr:nvGrpSpPr>
        <xdr:grpSpPr bwMode="auto">
          <a:xfrm>
            <a:off x="6953250" y="29260800"/>
            <a:ext cx="790576" cy="285750"/>
            <a:chOff x="7439024" y="28575000"/>
            <a:chExt cx="790576" cy="285750"/>
          </a:xfrm>
        </xdr:grpSpPr>
        <xdr:sp macro="" textlink="">
          <xdr:nvSpPr>
            <xdr:cNvPr id="3406732" name="Rectangle 97">
              <a:extLst>
                <a:ext uri="{FF2B5EF4-FFF2-40B4-BE49-F238E27FC236}">
                  <a16:creationId xmlns:a16="http://schemas.microsoft.com/office/drawing/2014/main" xmlns="" id="{00000000-0008-0000-2200-00008C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3" name="Rectangle 98">
              <a:extLst>
                <a:ext uri="{FF2B5EF4-FFF2-40B4-BE49-F238E27FC236}">
                  <a16:creationId xmlns:a16="http://schemas.microsoft.com/office/drawing/2014/main" xmlns="" id="{00000000-0008-0000-2200-00008D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152400</xdr:colOff>
      <xdr:row>30</xdr:row>
      <xdr:rowOff>47625</xdr:rowOff>
    </xdr:from>
    <xdr:to>
      <xdr:col>34</xdr:col>
      <xdr:colOff>0</xdr:colOff>
      <xdr:row>32</xdr:row>
      <xdr:rowOff>9525</xdr:rowOff>
    </xdr:to>
    <xdr:sp macro="" textlink="">
      <xdr:nvSpPr>
        <xdr:cNvPr id="3406708" name="Rectangle 102">
          <a:extLst>
            <a:ext uri="{FF2B5EF4-FFF2-40B4-BE49-F238E27FC236}">
              <a16:creationId xmlns:a16="http://schemas.microsoft.com/office/drawing/2014/main" xmlns="" id="{00000000-0008-0000-2200-000074FB3300}"/>
            </a:ext>
          </a:extLst>
        </xdr:cNvPr>
        <xdr:cNvSpPr>
          <a:spLocks noChangeArrowheads="1"/>
        </xdr:cNvSpPr>
      </xdr:nvSpPr>
      <xdr:spPr bwMode="auto">
        <a:xfrm>
          <a:off x="8277225" y="5219700"/>
          <a:ext cx="342900" cy="30480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9525</xdr:rowOff>
    </xdr:from>
    <xdr:to>
      <xdr:col>31</xdr:col>
      <xdr:colOff>76200</xdr:colOff>
      <xdr:row>7</xdr:row>
      <xdr:rowOff>123825</xdr:rowOff>
    </xdr:to>
    <xdr:sp macro="" textlink="">
      <xdr:nvSpPr>
        <xdr:cNvPr id="3406709" name="Rectangle 21">
          <a:extLst>
            <a:ext uri="{FF2B5EF4-FFF2-40B4-BE49-F238E27FC236}">
              <a16:creationId xmlns:a16="http://schemas.microsoft.com/office/drawing/2014/main" xmlns="" id="{00000000-0008-0000-2200-000075FB3300}"/>
            </a:ext>
          </a:extLst>
        </xdr:cNvPr>
        <xdr:cNvSpPr>
          <a:spLocks noChangeArrowheads="1"/>
        </xdr:cNvSpPr>
      </xdr:nvSpPr>
      <xdr:spPr bwMode="auto">
        <a:xfrm>
          <a:off x="7639050" y="1066800"/>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3406710" name="Rectangle 22">
          <a:extLst>
            <a:ext uri="{FF2B5EF4-FFF2-40B4-BE49-F238E27FC236}">
              <a16:creationId xmlns:a16="http://schemas.microsoft.com/office/drawing/2014/main" xmlns="" id="{00000000-0008-0000-2200-000076FB3300}"/>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3406711" name="Rectangle 23">
          <a:extLst>
            <a:ext uri="{FF2B5EF4-FFF2-40B4-BE49-F238E27FC236}">
              <a16:creationId xmlns:a16="http://schemas.microsoft.com/office/drawing/2014/main" xmlns="" id="{00000000-0008-0000-2200-000077FB3300}"/>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9525</xdr:rowOff>
    </xdr:from>
    <xdr:to>
      <xdr:col>5</xdr:col>
      <xdr:colOff>0</xdr:colOff>
      <xdr:row>10</xdr:row>
      <xdr:rowOff>142875</xdr:rowOff>
    </xdr:to>
    <xdr:sp macro="" textlink="">
      <xdr:nvSpPr>
        <xdr:cNvPr id="3406712" name="Rectangle 24">
          <a:extLst>
            <a:ext uri="{FF2B5EF4-FFF2-40B4-BE49-F238E27FC236}">
              <a16:creationId xmlns:a16="http://schemas.microsoft.com/office/drawing/2014/main" xmlns="" id="{00000000-0008-0000-2200-000078FB3300}"/>
            </a:ext>
          </a:extLst>
        </xdr:cNvPr>
        <xdr:cNvSpPr>
          <a:spLocks noChangeArrowheads="1"/>
        </xdr:cNvSpPr>
      </xdr:nvSpPr>
      <xdr:spPr bwMode="auto">
        <a:xfrm>
          <a:off x="981075"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9525</xdr:rowOff>
    </xdr:from>
    <xdr:to>
      <xdr:col>6</xdr:col>
      <xdr:colOff>161925</xdr:colOff>
      <xdr:row>10</xdr:row>
      <xdr:rowOff>142875</xdr:rowOff>
    </xdr:to>
    <xdr:sp macro="" textlink="">
      <xdr:nvSpPr>
        <xdr:cNvPr id="3406713" name="Rectangle 25">
          <a:extLst>
            <a:ext uri="{FF2B5EF4-FFF2-40B4-BE49-F238E27FC236}">
              <a16:creationId xmlns:a16="http://schemas.microsoft.com/office/drawing/2014/main" xmlns="" id="{00000000-0008-0000-2200-000079FB3300}"/>
            </a:ext>
          </a:extLst>
        </xdr:cNvPr>
        <xdr:cNvSpPr>
          <a:spLocks noChangeArrowheads="1"/>
        </xdr:cNvSpPr>
      </xdr:nvSpPr>
      <xdr:spPr bwMode="auto">
        <a:xfrm>
          <a:off x="1390650"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8</xdr:row>
      <xdr:rowOff>161925</xdr:rowOff>
    </xdr:from>
    <xdr:to>
      <xdr:col>16</xdr:col>
      <xdr:colOff>200025</xdr:colOff>
      <xdr:row>10</xdr:row>
      <xdr:rowOff>123825</xdr:rowOff>
    </xdr:to>
    <xdr:sp macro="" textlink="">
      <xdr:nvSpPr>
        <xdr:cNvPr id="3406714" name="Rectangle 26">
          <a:extLst>
            <a:ext uri="{FF2B5EF4-FFF2-40B4-BE49-F238E27FC236}">
              <a16:creationId xmlns:a16="http://schemas.microsoft.com/office/drawing/2014/main" xmlns="" id="{00000000-0008-0000-2200-00007AFB3300}"/>
            </a:ext>
          </a:extLst>
        </xdr:cNvPr>
        <xdr:cNvSpPr>
          <a:spLocks noChangeArrowheads="1"/>
        </xdr:cNvSpPr>
      </xdr:nvSpPr>
      <xdr:spPr bwMode="auto">
        <a:xfrm>
          <a:off x="39052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161925</xdr:rowOff>
    </xdr:from>
    <xdr:to>
      <xdr:col>18</xdr:col>
      <xdr:colOff>114300</xdr:colOff>
      <xdr:row>10</xdr:row>
      <xdr:rowOff>123825</xdr:rowOff>
    </xdr:to>
    <xdr:sp macro="" textlink="">
      <xdr:nvSpPr>
        <xdr:cNvPr id="3406715" name="Rectangle 27">
          <a:extLst>
            <a:ext uri="{FF2B5EF4-FFF2-40B4-BE49-F238E27FC236}">
              <a16:creationId xmlns:a16="http://schemas.microsoft.com/office/drawing/2014/main" xmlns="" id="{00000000-0008-0000-2200-00007BFB3300}"/>
            </a:ext>
          </a:extLst>
        </xdr:cNvPr>
        <xdr:cNvSpPr>
          <a:spLocks noChangeArrowheads="1"/>
        </xdr:cNvSpPr>
      </xdr:nvSpPr>
      <xdr:spPr bwMode="auto">
        <a:xfrm>
          <a:off x="43148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219075</xdr:colOff>
      <xdr:row>3</xdr:row>
      <xdr:rowOff>85725</xdr:rowOff>
    </xdr:to>
    <xdr:sp macro="" textlink="">
      <xdr:nvSpPr>
        <xdr:cNvPr id="3406716" name="Rectangle 28">
          <a:extLst>
            <a:ext uri="{FF2B5EF4-FFF2-40B4-BE49-F238E27FC236}">
              <a16:creationId xmlns:a16="http://schemas.microsoft.com/office/drawing/2014/main" xmlns="" id="{00000000-0008-0000-2200-00007CFB3300}"/>
            </a:ext>
          </a:extLst>
        </xdr:cNvPr>
        <xdr:cNvSpPr>
          <a:spLocks noChangeArrowheads="1"/>
        </xdr:cNvSpPr>
      </xdr:nvSpPr>
      <xdr:spPr bwMode="auto">
        <a:xfrm>
          <a:off x="2438400" y="32385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3406717" name="Rectangle 29">
          <a:extLst>
            <a:ext uri="{FF2B5EF4-FFF2-40B4-BE49-F238E27FC236}">
              <a16:creationId xmlns:a16="http://schemas.microsoft.com/office/drawing/2014/main" xmlns="" id="{00000000-0008-0000-2200-00007DFB3300}"/>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123825</xdr:colOff>
      <xdr:row>26</xdr:row>
      <xdr:rowOff>95250</xdr:rowOff>
    </xdr:from>
    <xdr:to>
      <xdr:col>32</xdr:col>
      <xdr:colOff>57150</xdr:colOff>
      <xdr:row>28</xdr:row>
      <xdr:rowOff>57150</xdr:rowOff>
    </xdr:to>
    <xdr:grpSp>
      <xdr:nvGrpSpPr>
        <xdr:cNvPr id="3406718" name="Groupe 93">
          <a:extLst>
            <a:ext uri="{FF2B5EF4-FFF2-40B4-BE49-F238E27FC236}">
              <a16:creationId xmlns:a16="http://schemas.microsoft.com/office/drawing/2014/main" xmlns="" id="{00000000-0008-0000-2200-00007EFB3300}"/>
            </a:ext>
          </a:extLst>
        </xdr:cNvPr>
        <xdr:cNvGrpSpPr>
          <a:grpSpLocks/>
        </xdr:cNvGrpSpPr>
      </xdr:nvGrpSpPr>
      <xdr:grpSpPr bwMode="auto">
        <a:xfrm>
          <a:off x="5931159" y="4546730"/>
          <a:ext cx="2411769" cy="302078"/>
          <a:chOff x="5295900" y="29260800"/>
          <a:chExt cx="2447926" cy="285750"/>
        </a:xfrm>
      </xdr:grpSpPr>
      <xdr:grpSp>
        <xdr:nvGrpSpPr>
          <xdr:cNvPr id="3406720" name="Groupe 24">
            <a:extLst>
              <a:ext uri="{FF2B5EF4-FFF2-40B4-BE49-F238E27FC236}">
                <a16:creationId xmlns:a16="http://schemas.microsoft.com/office/drawing/2014/main" xmlns="" id="{00000000-0008-0000-2200-000080FB3300}"/>
              </a:ext>
            </a:extLst>
          </xdr:cNvPr>
          <xdr:cNvGrpSpPr>
            <a:grpSpLocks/>
          </xdr:cNvGrpSpPr>
        </xdr:nvGrpSpPr>
        <xdr:grpSpPr bwMode="auto">
          <a:xfrm>
            <a:off x="6124574" y="29260800"/>
            <a:ext cx="790576" cy="285750"/>
            <a:chOff x="7439024" y="28575000"/>
            <a:chExt cx="790576" cy="285750"/>
          </a:xfrm>
        </xdr:grpSpPr>
        <xdr:sp macro="" textlink="">
          <xdr:nvSpPr>
            <xdr:cNvPr id="3406727" name="Rectangle 101">
              <a:extLst>
                <a:ext uri="{FF2B5EF4-FFF2-40B4-BE49-F238E27FC236}">
                  <a16:creationId xmlns:a16="http://schemas.microsoft.com/office/drawing/2014/main" xmlns="" id="{00000000-0008-0000-2200-000087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8" name="Rectangle 102">
              <a:extLst>
                <a:ext uri="{FF2B5EF4-FFF2-40B4-BE49-F238E27FC236}">
                  <a16:creationId xmlns:a16="http://schemas.microsoft.com/office/drawing/2014/main" xmlns="" id="{00000000-0008-0000-2200-000088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1" name="Groupe 25">
            <a:extLst>
              <a:ext uri="{FF2B5EF4-FFF2-40B4-BE49-F238E27FC236}">
                <a16:creationId xmlns:a16="http://schemas.microsoft.com/office/drawing/2014/main" xmlns="" id="{00000000-0008-0000-2200-000081FB3300}"/>
              </a:ext>
            </a:extLst>
          </xdr:cNvPr>
          <xdr:cNvGrpSpPr>
            <a:grpSpLocks/>
          </xdr:cNvGrpSpPr>
        </xdr:nvGrpSpPr>
        <xdr:grpSpPr bwMode="auto">
          <a:xfrm>
            <a:off x="5295900" y="29260800"/>
            <a:ext cx="790576" cy="285750"/>
            <a:chOff x="7439024" y="28575000"/>
            <a:chExt cx="790576" cy="285750"/>
          </a:xfrm>
        </xdr:grpSpPr>
        <xdr:sp macro="" textlink="">
          <xdr:nvSpPr>
            <xdr:cNvPr id="3406725" name="Rectangle 99">
              <a:extLst>
                <a:ext uri="{FF2B5EF4-FFF2-40B4-BE49-F238E27FC236}">
                  <a16:creationId xmlns:a16="http://schemas.microsoft.com/office/drawing/2014/main" xmlns="" id="{00000000-0008-0000-2200-000085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6" name="Rectangle 100">
              <a:extLst>
                <a:ext uri="{FF2B5EF4-FFF2-40B4-BE49-F238E27FC236}">
                  <a16:creationId xmlns:a16="http://schemas.microsoft.com/office/drawing/2014/main" xmlns="" id="{00000000-0008-0000-2200-000086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2" name="Groupe 28">
            <a:extLst>
              <a:ext uri="{FF2B5EF4-FFF2-40B4-BE49-F238E27FC236}">
                <a16:creationId xmlns:a16="http://schemas.microsoft.com/office/drawing/2014/main" xmlns="" id="{00000000-0008-0000-2200-000082FB3300}"/>
              </a:ext>
            </a:extLst>
          </xdr:cNvPr>
          <xdr:cNvGrpSpPr>
            <a:grpSpLocks/>
          </xdr:cNvGrpSpPr>
        </xdr:nvGrpSpPr>
        <xdr:grpSpPr bwMode="auto">
          <a:xfrm>
            <a:off x="6953250" y="29260800"/>
            <a:ext cx="790576" cy="285750"/>
            <a:chOff x="7439024" y="28575000"/>
            <a:chExt cx="790576" cy="285750"/>
          </a:xfrm>
        </xdr:grpSpPr>
        <xdr:sp macro="" textlink="">
          <xdr:nvSpPr>
            <xdr:cNvPr id="3406723" name="Rectangle 97">
              <a:extLst>
                <a:ext uri="{FF2B5EF4-FFF2-40B4-BE49-F238E27FC236}">
                  <a16:creationId xmlns:a16="http://schemas.microsoft.com/office/drawing/2014/main" xmlns="" id="{00000000-0008-0000-2200-000083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4" name="Rectangle 98">
              <a:extLst>
                <a:ext uri="{FF2B5EF4-FFF2-40B4-BE49-F238E27FC236}">
                  <a16:creationId xmlns:a16="http://schemas.microsoft.com/office/drawing/2014/main" xmlns="" id="{00000000-0008-0000-2200-000084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123825</xdr:colOff>
      <xdr:row>26</xdr:row>
      <xdr:rowOff>95250</xdr:rowOff>
    </xdr:from>
    <xdr:to>
      <xdr:col>33</xdr:col>
      <xdr:colOff>219075</xdr:colOff>
      <xdr:row>28</xdr:row>
      <xdr:rowOff>57150</xdr:rowOff>
    </xdr:to>
    <xdr:sp macro="" textlink="">
      <xdr:nvSpPr>
        <xdr:cNvPr id="3406719" name="Rectangle 102">
          <a:extLst>
            <a:ext uri="{FF2B5EF4-FFF2-40B4-BE49-F238E27FC236}">
              <a16:creationId xmlns:a16="http://schemas.microsoft.com/office/drawing/2014/main" xmlns="" id="{00000000-0008-0000-2200-00007FFB3300}"/>
            </a:ext>
          </a:extLst>
        </xdr:cNvPr>
        <xdr:cNvSpPr>
          <a:spLocks noChangeArrowheads="1"/>
        </xdr:cNvSpPr>
      </xdr:nvSpPr>
      <xdr:spPr bwMode="auto">
        <a:xfrm>
          <a:off x="8248650" y="4581525"/>
          <a:ext cx="342900" cy="304800"/>
        </a:xfrm>
        <a:prstGeom prst="rect">
          <a:avLst/>
        </a:prstGeom>
        <a:solidFill>
          <a:srgbClr val="FFFFFF"/>
        </a:solidFill>
        <a:ln w="9525" algn="ctr">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123825</xdr:colOff>
      <xdr:row>1</xdr:row>
      <xdr:rowOff>76200</xdr:rowOff>
    </xdr:from>
    <xdr:to>
      <xdr:col>8</xdr:col>
      <xdr:colOff>590550</xdr:colOff>
      <xdr:row>3</xdr:row>
      <xdr:rowOff>38100</xdr:rowOff>
    </xdr:to>
    <xdr:sp macro="" textlink="">
      <xdr:nvSpPr>
        <xdr:cNvPr id="3394660" name="Rectangle 1">
          <a:extLst>
            <a:ext uri="{FF2B5EF4-FFF2-40B4-BE49-F238E27FC236}">
              <a16:creationId xmlns:a16="http://schemas.microsoft.com/office/drawing/2014/main" xmlns="" id="{00000000-0008-0000-2100-000064CC3300}"/>
            </a:ext>
          </a:extLst>
        </xdr:cNvPr>
        <xdr:cNvSpPr>
          <a:spLocks noChangeArrowheads="1"/>
        </xdr:cNvSpPr>
      </xdr:nvSpPr>
      <xdr:spPr bwMode="auto">
        <a:xfrm>
          <a:off x="5934075" y="238125"/>
          <a:ext cx="466725" cy="295275"/>
        </a:xfrm>
        <a:prstGeom prst="rect">
          <a:avLst/>
        </a:prstGeom>
        <a:solidFill>
          <a:srgbClr val="FFFFFF"/>
        </a:solidFill>
        <a:ln w="9525">
          <a:solidFill>
            <a:srgbClr val="000000"/>
          </a:solidFill>
          <a:round/>
          <a:headEnd/>
          <a:tailEnd/>
        </a:ln>
      </xdr:spPr>
    </xdr:sp>
    <xdr:clientData/>
  </xdr:twoCellAnchor>
  <xdr:twoCellAnchor>
    <xdr:from>
      <xdr:col>4</xdr:col>
      <xdr:colOff>219075</xdr:colOff>
      <xdr:row>3</xdr:row>
      <xdr:rowOff>0</xdr:rowOff>
    </xdr:from>
    <xdr:to>
      <xdr:col>5</xdr:col>
      <xdr:colOff>142875</xdr:colOff>
      <xdr:row>4</xdr:row>
      <xdr:rowOff>47625</xdr:rowOff>
    </xdr:to>
    <xdr:sp macro="" textlink="">
      <xdr:nvSpPr>
        <xdr:cNvPr id="3394661" name="Rectangle 1">
          <a:extLst>
            <a:ext uri="{FF2B5EF4-FFF2-40B4-BE49-F238E27FC236}">
              <a16:creationId xmlns:a16="http://schemas.microsoft.com/office/drawing/2014/main" xmlns="" id="{00000000-0008-0000-2100-000065CC3300}"/>
            </a:ext>
          </a:extLst>
        </xdr:cNvPr>
        <xdr:cNvSpPr>
          <a:spLocks noChangeArrowheads="1"/>
        </xdr:cNvSpPr>
      </xdr:nvSpPr>
      <xdr:spPr bwMode="auto">
        <a:xfrm>
          <a:off x="2981325" y="495300"/>
          <a:ext cx="476250" cy="219075"/>
        </a:xfrm>
        <a:prstGeom prst="rect">
          <a:avLst/>
        </a:prstGeom>
        <a:solidFill>
          <a:srgbClr val="FFFFFF"/>
        </a:solidFill>
        <a:ln w="9525">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9525</xdr:colOff>
      <xdr:row>6</xdr:row>
      <xdr:rowOff>76200</xdr:rowOff>
    </xdr:from>
    <xdr:to>
      <xdr:col>6</xdr:col>
      <xdr:colOff>0</xdr:colOff>
      <xdr:row>8</xdr:row>
      <xdr:rowOff>47625</xdr:rowOff>
    </xdr:to>
    <xdr:sp macro="" textlink="">
      <xdr:nvSpPr>
        <xdr:cNvPr id="3413168" name="Rectangle 1">
          <a:extLst>
            <a:ext uri="{FF2B5EF4-FFF2-40B4-BE49-F238E27FC236}">
              <a16:creationId xmlns:a16="http://schemas.microsoft.com/office/drawing/2014/main" xmlns="" id="{00000000-0008-0000-2300-0000B0143400}"/>
            </a:ext>
          </a:extLst>
        </xdr:cNvPr>
        <xdr:cNvSpPr>
          <a:spLocks noChangeArrowheads="1"/>
        </xdr:cNvSpPr>
      </xdr:nvSpPr>
      <xdr:spPr bwMode="auto">
        <a:xfrm>
          <a:off x="1924050" y="1133475"/>
          <a:ext cx="304800" cy="314325"/>
        </a:xfrm>
        <a:prstGeom prst="rect">
          <a:avLst/>
        </a:prstGeom>
        <a:solidFill>
          <a:srgbClr val="FFFFFF"/>
        </a:solidFill>
        <a:ln w="9525" algn="ctr">
          <a:solidFill>
            <a:srgbClr val="000000"/>
          </a:solidFill>
          <a:round/>
          <a:headEnd/>
          <a:tailEnd/>
        </a:ln>
      </xdr:spPr>
    </xdr:sp>
    <xdr:clientData/>
  </xdr:twoCellAnchor>
  <xdr:twoCellAnchor>
    <xdr:from>
      <xdr:col>10</xdr:col>
      <xdr:colOff>9525</xdr:colOff>
      <xdr:row>11</xdr:row>
      <xdr:rowOff>95250</xdr:rowOff>
    </xdr:from>
    <xdr:to>
      <xdr:col>10</xdr:col>
      <xdr:colOff>304800</xdr:colOff>
      <xdr:row>13</xdr:row>
      <xdr:rowOff>28575</xdr:rowOff>
    </xdr:to>
    <xdr:sp macro="" textlink="">
      <xdr:nvSpPr>
        <xdr:cNvPr id="3413169" name="Rectangle 2">
          <a:extLst>
            <a:ext uri="{FF2B5EF4-FFF2-40B4-BE49-F238E27FC236}">
              <a16:creationId xmlns:a16="http://schemas.microsoft.com/office/drawing/2014/main" xmlns="" id="{00000000-0008-0000-2300-0000B1143400}"/>
            </a:ext>
          </a:extLst>
        </xdr:cNvPr>
        <xdr:cNvSpPr>
          <a:spLocks noChangeArrowheads="1"/>
        </xdr:cNvSpPr>
      </xdr:nvSpPr>
      <xdr:spPr bwMode="auto">
        <a:xfrm>
          <a:off x="3495675" y="2009775"/>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16</xdr:row>
      <xdr:rowOff>28575</xdr:rowOff>
    </xdr:from>
    <xdr:to>
      <xdr:col>10</xdr:col>
      <xdr:colOff>295275</xdr:colOff>
      <xdr:row>17</xdr:row>
      <xdr:rowOff>123825</xdr:rowOff>
    </xdr:to>
    <xdr:sp macro="" textlink="">
      <xdr:nvSpPr>
        <xdr:cNvPr id="3413170" name="Rectangle 3">
          <a:extLst>
            <a:ext uri="{FF2B5EF4-FFF2-40B4-BE49-F238E27FC236}">
              <a16:creationId xmlns:a16="http://schemas.microsoft.com/office/drawing/2014/main" xmlns="" id="{00000000-0008-0000-2300-0000B2143400}"/>
            </a:ext>
          </a:extLst>
        </xdr:cNvPr>
        <xdr:cNvSpPr>
          <a:spLocks noChangeArrowheads="1"/>
        </xdr:cNvSpPr>
      </xdr:nvSpPr>
      <xdr:spPr bwMode="auto">
        <a:xfrm>
          <a:off x="3486150" y="280035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22</xdr:row>
      <xdr:rowOff>0</xdr:rowOff>
    </xdr:from>
    <xdr:to>
      <xdr:col>10</xdr:col>
      <xdr:colOff>295275</xdr:colOff>
      <xdr:row>23</xdr:row>
      <xdr:rowOff>95250</xdr:rowOff>
    </xdr:to>
    <xdr:sp macro="" textlink="">
      <xdr:nvSpPr>
        <xdr:cNvPr id="3413171" name="Rectangle 3">
          <a:extLst>
            <a:ext uri="{FF2B5EF4-FFF2-40B4-BE49-F238E27FC236}">
              <a16:creationId xmlns:a16="http://schemas.microsoft.com/office/drawing/2014/main" xmlns="" id="{00000000-0008-0000-2300-0000B3143400}"/>
            </a:ext>
          </a:extLst>
        </xdr:cNvPr>
        <xdr:cNvSpPr>
          <a:spLocks noChangeArrowheads="1"/>
        </xdr:cNvSpPr>
      </xdr:nvSpPr>
      <xdr:spPr bwMode="auto">
        <a:xfrm>
          <a:off x="3486150" y="3800475"/>
          <a:ext cx="295275" cy="266700"/>
        </a:xfrm>
        <a:prstGeom prst="rect">
          <a:avLst/>
        </a:prstGeom>
        <a:solidFill>
          <a:srgbClr val="FFFFFF"/>
        </a:solidFill>
        <a:ln w="9525" algn="ctr">
          <a:solidFill>
            <a:srgbClr val="000000"/>
          </a:solidFill>
          <a:round/>
          <a:headEnd/>
          <a:tailEnd/>
        </a:ln>
      </xdr:spPr>
    </xdr:sp>
    <xdr:clientData/>
  </xdr:twoCellAnchor>
  <xdr:twoCellAnchor>
    <xdr:from>
      <xdr:col>9</xdr:col>
      <xdr:colOff>304800</xdr:colOff>
      <xdr:row>27</xdr:row>
      <xdr:rowOff>47625</xdr:rowOff>
    </xdr:from>
    <xdr:to>
      <xdr:col>10</xdr:col>
      <xdr:colOff>285750</xdr:colOff>
      <xdr:row>29</xdr:row>
      <xdr:rowOff>9525</xdr:rowOff>
    </xdr:to>
    <xdr:sp macro="" textlink="">
      <xdr:nvSpPr>
        <xdr:cNvPr id="3413172" name="Rectangle 3">
          <a:extLst>
            <a:ext uri="{FF2B5EF4-FFF2-40B4-BE49-F238E27FC236}">
              <a16:creationId xmlns:a16="http://schemas.microsoft.com/office/drawing/2014/main" xmlns="" id="{00000000-0008-0000-2300-0000B4143400}"/>
            </a:ext>
          </a:extLst>
        </xdr:cNvPr>
        <xdr:cNvSpPr>
          <a:spLocks noChangeArrowheads="1"/>
        </xdr:cNvSpPr>
      </xdr:nvSpPr>
      <xdr:spPr bwMode="auto">
        <a:xfrm>
          <a:off x="3476625" y="4705350"/>
          <a:ext cx="295275" cy="304800"/>
        </a:xfrm>
        <a:prstGeom prst="rect">
          <a:avLst/>
        </a:prstGeom>
        <a:solidFill>
          <a:srgbClr val="FFFFFF"/>
        </a:solidFill>
        <a:ln w="9525" algn="ctr">
          <a:solidFill>
            <a:srgbClr val="000000"/>
          </a:solidFill>
          <a:round/>
          <a:headEnd/>
          <a:tailEnd/>
        </a:ln>
      </xdr:spPr>
    </xdr:sp>
    <xdr:clientData/>
  </xdr:twoCellAnchor>
  <xdr:twoCellAnchor>
    <xdr:from>
      <xdr:col>21</xdr:col>
      <xdr:colOff>314325</xdr:colOff>
      <xdr:row>8</xdr:row>
      <xdr:rowOff>9525</xdr:rowOff>
    </xdr:from>
    <xdr:to>
      <xdr:col>22</xdr:col>
      <xdr:colOff>295275</xdr:colOff>
      <xdr:row>9</xdr:row>
      <xdr:rowOff>104775</xdr:rowOff>
    </xdr:to>
    <xdr:sp macro="" textlink="">
      <xdr:nvSpPr>
        <xdr:cNvPr id="3413173" name="Rectangle 3">
          <a:extLst>
            <a:ext uri="{FF2B5EF4-FFF2-40B4-BE49-F238E27FC236}">
              <a16:creationId xmlns:a16="http://schemas.microsoft.com/office/drawing/2014/main" xmlns="" id="{00000000-0008-0000-2300-0000B5143400}"/>
            </a:ext>
          </a:extLst>
        </xdr:cNvPr>
        <xdr:cNvSpPr>
          <a:spLocks noChangeArrowheads="1"/>
        </xdr:cNvSpPr>
      </xdr:nvSpPr>
      <xdr:spPr bwMode="auto">
        <a:xfrm>
          <a:off x="7305675" y="140970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37</xdr:row>
      <xdr:rowOff>0</xdr:rowOff>
    </xdr:from>
    <xdr:to>
      <xdr:col>11</xdr:col>
      <xdr:colOff>0</xdr:colOff>
      <xdr:row>38</xdr:row>
      <xdr:rowOff>95250</xdr:rowOff>
    </xdr:to>
    <xdr:sp macro="" textlink="">
      <xdr:nvSpPr>
        <xdr:cNvPr id="3413174" name="Rectangle 3">
          <a:extLst>
            <a:ext uri="{FF2B5EF4-FFF2-40B4-BE49-F238E27FC236}">
              <a16:creationId xmlns:a16="http://schemas.microsoft.com/office/drawing/2014/main" xmlns="" id="{00000000-0008-0000-2300-0000B6143400}"/>
            </a:ext>
          </a:extLst>
        </xdr:cNvPr>
        <xdr:cNvSpPr>
          <a:spLocks noChangeArrowheads="1"/>
        </xdr:cNvSpPr>
      </xdr:nvSpPr>
      <xdr:spPr bwMode="auto">
        <a:xfrm>
          <a:off x="3486150" y="6372225"/>
          <a:ext cx="314325" cy="2667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12</xdr:row>
      <xdr:rowOff>0</xdr:rowOff>
    </xdr:from>
    <xdr:to>
      <xdr:col>22</xdr:col>
      <xdr:colOff>295275</xdr:colOff>
      <xdr:row>13</xdr:row>
      <xdr:rowOff>95250</xdr:rowOff>
    </xdr:to>
    <xdr:sp macro="" textlink="">
      <xdr:nvSpPr>
        <xdr:cNvPr id="3413175" name="Rectangle 3">
          <a:extLst>
            <a:ext uri="{FF2B5EF4-FFF2-40B4-BE49-F238E27FC236}">
              <a16:creationId xmlns:a16="http://schemas.microsoft.com/office/drawing/2014/main" xmlns="" id="{00000000-0008-0000-2300-0000B7143400}"/>
            </a:ext>
          </a:extLst>
        </xdr:cNvPr>
        <xdr:cNvSpPr>
          <a:spLocks noChangeArrowheads="1"/>
        </xdr:cNvSpPr>
      </xdr:nvSpPr>
      <xdr:spPr bwMode="auto">
        <a:xfrm>
          <a:off x="7305675" y="208597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15</xdr:row>
      <xdr:rowOff>123825</xdr:rowOff>
    </xdr:from>
    <xdr:to>
      <xdr:col>22</xdr:col>
      <xdr:colOff>314325</xdr:colOff>
      <xdr:row>17</xdr:row>
      <xdr:rowOff>47625</xdr:rowOff>
    </xdr:to>
    <xdr:sp macro="" textlink="">
      <xdr:nvSpPr>
        <xdr:cNvPr id="3413176" name="Rectangle 3">
          <a:extLst>
            <a:ext uri="{FF2B5EF4-FFF2-40B4-BE49-F238E27FC236}">
              <a16:creationId xmlns:a16="http://schemas.microsoft.com/office/drawing/2014/main" xmlns="" id="{00000000-0008-0000-2300-0000B8143400}"/>
            </a:ext>
          </a:extLst>
        </xdr:cNvPr>
        <xdr:cNvSpPr>
          <a:spLocks noChangeArrowheads="1"/>
        </xdr:cNvSpPr>
      </xdr:nvSpPr>
      <xdr:spPr bwMode="auto">
        <a:xfrm>
          <a:off x="7324725" y="2724150"/>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19</xdr:row>
      <xdr:rowOff>66675</xdr:rowOff>
    </xdr:from>
    <xdr:to>
      <xdr:col>22</xdr:col>
      <xdr:colOff>295275</xdr:colOff>
      <xdr:row>20</xdr:row>
      <xdr:rowOff>161925</xdr:rowOff>
    </xdr:to>
    <xdr:sp macro="" textlink="">
      <xdr:nvSpPr>
        <xdr:cNvPr id="3413177" name="Rectangle 3">
          <a:extLst>
            <a:ext uri="{FF2B5EF4-FFF2-40B4-BE49-F238E27FC236}">
              <a16:creationId xmlns:a16="http://schemas.microsoft.com/office/drawing/2014/main" xmlns="" id="{00000000-0008-0000-2300-0000B9143400}"/>
            </a:ext>
          </a:extLst>
        </xdr:cNvPr>
        <xdr:cNvSpPr>
          <a:spLocks noChangeArrowheads="1"/>
        </xdr:cNvSpPr>
      </xdr:nvSpPr>
      <xdr:spPr bwMode="auto">
        <a:xfrm>
          <a:off x="7305675" y="3352800"/>
          <a:ext cx="295275" cy="266700"/>
        </a:xfrm>
        <a:prstGeom prst="rect">
          <a:avLst/>
        </a:prstGeom>
        <a:solidFill>
          <a:srgbClr val="FFFFFF"/>
        </a:solidFill>
        <a:ln w="9525" algn="ctr">
          <a:solidFill>
            <a:srgbClr val="000000"/>
          </a:solidFill>
          <a:round/>
          <a:headEnd/>
          <a:tailEnd/>
        </a:ln>
      </xdr:spPr>
    </xdr:sp>
    <xdr:clientData/>
  </xdr:twoCellAnchor>
  <xdr:twoCellAnchor>
    <xdr:from>
      <xdr:col>19</xdr:col>
      <xdr:colOff>104775</xdr:colOff>
      <xdr:row>36</xdr:row>
      <xdr:rowOff>133350</xdr:rowOff>
    </xdr:from>
    <xdr:to>
      <xdr:col>20</xdr:col>
      <xdr:colOff>85725</xdr:colOff>
      <xdr:row>38</xdr:row>
      <xdr:rowOff>57150</xdr:rowOff>
    </xdr:to>
    <xdr:sp macro="" textlink="">
      <xdr:nvSpPr>
        <xdr:cNvPr id="3413178" name="Rectangle 3">
          <a:extLst>
            <a:ext uri="{FF2B5EF4-FFF2-40B4-BE49-F238E27FC236}">
              <a16:creationId xmlns:a16="http://schemas.microsoft.com/office/drawing/2014/main" xmlns="" id="{00000000-0008-0000-2300-0000BA143400}"/>
            </a:ext>
          </a:extLst>
        </xdr:cNvPr>
        <xdr:cNvSpPr>
          <a:spLocks noChangeArrowheads="1"/>
        </xdr:cNvSpPr>
      </xdr:nvSpPr>
      <xdr:spPr bwMode="auto">
        <a:xfrm>
          <a:off x="6467475" y="6334125"/>
          <a:ext cx="295275" cy="266700"/>
        </a:xfrm>
        <a:prstGeom prst="rect">
          <a:avLst/>
        </a:prstGeom>
        <a:solidFill>
          <a:srgbClr val="FFFFFF"/>
        </a:solidFill>
        <a:ln w="9525" algn="ctr">
          <a:solidFill>
            <a:srgbClr val="000000"/>
          </a:solidFill>
          <a:round/>
          <a:headEnd/>
          <a:tailEnd/>
        </a:ln>
      </xdr:spPr>
    </xdr:sp>
    <xdr:clientData/>
  </xdr:twoCellAnchor>
  <xdr:twoCellAnchor>
    <xdr:from>
      <xdr:col>16</xdr:col>
      <xdr:colOff>114300</xdr:colOff>
      <xdr:row>36</xdr:row>
      <xdr:rowOff>142875</xdr:rowOff>
    </xdr:from>
    <xdr:to>
      <xdr:col>17</xdr:col>
      <xdr:colOff>95250</xdr:colOff>
      <xdr:row>38</xdr:row>
      <xdr:rowOff>66675</xdr:rowOff>
    </xdr:to>
    <xdr:sp macro="" textlink="">
      <xdr:nvSpPr>
        <xdr:cNvPr id="3413179" name="Rectangle 3">
          <a:extLst>
            <a:ext uri="{FF2B5EF4-FFF2-40B4-BE49-F238E27FC236}">
              <a16:creationId xmlns:a16="http://schemas.microsoft.com/office/drawing/2014/main" xmlns="" id="{00000000-0008-0000-2300-0000BB143400}"/>
            </a:ext>
          </a:extLst>
        </xdr:cNvPr>
        <xdr:cNvSpPr>
          <a:spLocks noChangeArrowheads="1"/>
        </xdr:cNvSpPr>
      </xdr:nvSpPr>
      <xdr:spPr bwMode="auto">
        <a:xfrm>
          <a:off x="5534025" y="6343650"/>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142875</xdr:colOff>
      <xdr:row>36</xdr:row>
      <xdr:rowOff>133350</xdr:rowOff>
    </xdr:from>
    <xdr:to>
      <xdr:col>23</xdr:col>
      <xdr:colOff>133350</xdr:colOff>
      <xdr:row>38</xdr:row>
      <xdr:rowOff>57150</xdr:rowOff>
    </xdr:to>
    <xdr:sp macro="" textlink="">
      <xdr:nvSpPr>
        <xdr:cNvPr id="3413180" name="Rectangle 3">
          <a:extLst>
            <a:ext uri="{FF2B5EF4-FFF2-40B4-BE49-F238E27FC236}">
              <a16:creationId xmlns:a16="http://schemas.microsoft.com/office/drawing/2014/main" xmlns="" id="{00000000-0008-0000-2300-0000BC143400}"/>
            </a:ext>
          </a:extLst>
        </xdr:cNvPr>
        <xdr:cNvSpPr>
          <a:spLocks noChangeArrowheads="1"/>
        </xdr:cNvSpPr>
      </xdr:nvSpPr>
      <xdr:spPr bwMode="auto">
        <a:xfrm>
          <a:off x="7448550" y="6334125"/>
          <a:ext cx="304800" cy="266700"/>
        </a:xfrm>
        <a:prstGeom prst="rect">
          <a:avLst/>
        </a:prstGeom>
        <a:solidFill>
          <a:srgbClr val="FFFFFF"/>
        </a:solidFill>
        <a:ln w="9525" algn="ctr">
          <a:solidFill>
            <a:srgbClr val="000000"/>
          </a:solidFill>
          <a:round/>
          <a:headEnd/>
          <a:tailEnd/>
        </a:ln>
      </xdr:spPr>
    </xdr:sp>
    <xdr:clientData/>
  </xdr:twoCellAnchor>
  <xdr:twoCellAnchor>
    <xdr:from>
      <xdr:col>9</xdr:col>
      <xdr:colOff>133350</xdr:colOff>
      <xdr:row>2</xdr:row>
      <xdr:rowOff>47625</xdr:rowOff>
    </xdr:from>
    <xdr:to>
      <xdr:col>10</xdr:col>
      <xdr:colOff>114300</xdr:colOff>
      <xdr:row>3</xdr:row>
      <xdr:rowOff>152400</xdr:rowOff>
    </xdr:to>
    <xdr:sp macro="" textlink="">
      <xdr:nvSpPr>
        <xdr:cNvPr id="3413181" name="Rectangle 2">
          <a:extLst>
            <a:ext uri="{FF2B5EF4-FFF2-40B4-BE49-F238E27FC236}">
              <a16:creationId xmlns:a16="http://schemas.microsoft.com/office/drawing/2014/main" xmlns="" id="{00000000-0008-0000-2300-0000BD143400}"/>
            </a:ext>
          </a:extLst>
        </xdr:cNvPr>
        <xdr:cNvSpPr>
          <a:spLocks noChangeArrowheads="1"/>
        </xdr:cNvSpPr>
      </xdr:nvSpPr>
      <xdr:spPr bwMode="auto">
        <a:xfrm>
          <a:off x="3305175" y="419100"/>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133350</xdr:colOff>
      <xdr:row>2</xdr:row>
      <xdr:rowOff>47625</xdr:rowOff>
    </xdr:from>
    <xdr:to>
      <xdr:col>11</xdr:col>
      <xdr:colOff>114300</xdr:colOff>
      <xdr:row>3</xdr:row>
      <xdr:rowOff>152400</xdr:rowOff>
    </xdr:to>
    <xdr:sp macro="" textlink="">
      <xdr:nvSpPr>
        <xdr:cNvPr id="3413182" name="Rectangle 2">
          <a:extLst>
            <a:ext uri="{FF2B5EF4-FFF2-40B4-BE49-F238E27FC236}">
              <a16:creationId xmlns:a16="http://schemas.microsoft.com/office/drawing/2014/main" xmlns="" id="{00000000-0008-0000-2300-0000BE143400}"/>
            </a:ext>
          </a:extLst>
        </xdr:cNvPr>
        <xdr:cNvSpPr>
          <a:spLocks noChangeArrowheads="1"/>
        </xdr:cNvSpPr>
      </xdr:nvSpPr>
      <xdr:spPr bwMode="auto">
        <a:xfrm>
          <a:off x="3619500" y="419100"/>
          <a:ext cx="295275" cy="276225"/>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23</xdr:row>
      <xdr:rowOff>114300</xdr:rowOff>
    </xdr:from>
    <xdr:to>
      <xdr:col>23</xdr:col>
      <xdr:colOff>0</xdr:colOff>
      <xdr:row>25</xdr:row>
      <xdr:rowOff>38100</xdr:rowOff>
    </xdr:to>
    <xdr:sp macro="" textlink="">
      <xdr:nvSpPr>
        <xdr:cNvPr id="3413183" name="Rectangle 3">
          <a:extLst>
            <a:ext uri="{FF2B5EF4-FFF2-40B4-BE49-F238E27FC236}">
              <a16:creationId xmlns:a16="http://schemas.microsoft.com/office/drawing/2014/main" xmlns="" id="{00000000-0008-0000-2300-0000BF143400}"/>
            </a:ext>
          </a:extLst>
        </xdr:cNvPr>
        <xdr:cNvSpPr>
          <a:spLocks noChangeArrowheads="1"/>
        </xdr:cNvSpPr>
      </xdr:nvSpPr>
      <xdr:spPr bwMode="auto">
        <a:xfrm>
          <a:off x="7324725" y="408622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27</xdr:row>
      <xdr:rowOff>114300</xdr:rowOff>
    </xdr:from>
    <xdr:to>
      <xdr:col>23</xdr:col>
      <xdr:colOff>0</xdr:colOff>
      <xdr:row>29</xdr:row>
      <xdr:rowOff>38100</xdr:rowOff>
    </xdr:to>
    <xdr:sp macro="" textlink="">
      <xdr:nvSpPr>
        <xdr:cNvPr id="3413184" name="Rectangle 3">
          <a:extLst>
            <a:ext uri="{FF2B5EF4-FFF2-40B4-BE49-F238E27FC236}">
              <a16:creationId xmlns:a16="http://schemas.microsoft.com/office/drawing/2014/main" xmlns="" id="{00000000-0008-0000-2300-0000C0143400}"/>
            </a:ext>
          </a:extLst>
        </xdr:cNvPr>
        <xdr:cNvSpPr>
          <a:spLocks noChangeArrowheads="1"/>
        </xdr:cNvSpPr>
      </xdr:nvSpPr>
      <xdr:spPr bwMode="auto">
        <a:xfrm>
          <a:off x="7324725" y="4772025"/>
          <a:ext cx="295275" cy="266700"/>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31</xdr:row>
      <xdr:rowOff>161925</xdr:rowOff>
    </xdr:from>
    <xdr:to>
      <xdr:col>5</xdr:col>
      <xdr:colOff>38100</xdr:colOff>
      <xdr:row>33</xdr:row>
      <xdr:rowOff>123825</xdr:rowOff>
    </xdr:to>
    <xdr:sp macro="" textlink="">
      <xdr:nvSpPr>
        <xdr:cNvPr id="3413185" name="Rectangle 3">
          <a:extLst>
            <a:ext uri="{FF2B5EF4-FFF2-40B4-BE49-F238E27FC236}">
              <a16:creationId xmlns:a16="http://schemas.microsoft.com/office/drawing/2014/main" xmlns="" id="{00000000-0008-0000-2300-0000C1143400}"/>
            </a:ext>
          </a:extLst>
        </xdr:cNvPr>
        <xdr:cNvSpPr>
          <a:spLocks noChangeArrowheads="1"/>
        </xdr:cNvSpPr>
      </xdr:nvSpPr>
      <xdr:spPr bwMode="auto">
        <a:xfrm>
          <a:off x="16573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5</xdr:col>
      <xdr:colOff>57150</xdr:colOff>
      <xdr:row>31</xdr:row>
      <xdr:rowOff>161925</xdr:rowOff>
    </xdr:from>
    <xdr:to>
      <xdr:col>6</xdr:col>
      <xdr:colOff>38100</xdr:colOff>
      <xdr:row>33</xdr:row>
      <xdr:rowOff>123825</xdr:rowOff>
    </xdr:to>
    <xdr:sp macro="" textlink="">
      <xdr:nvSpPr>
        <xdr:cNvPr id="3413186" name="Rectangle 3">
          <a:extLst>
            <a:ext uri="{FF2B5EF4-FFF2-40B4-BE49-F238E27FC236}">
              <a16:creationId xmlns:a16="http://schemas.microsoft.com/office/drawing/2014/main" xmlns="" id="{00000000-0008-0000-2300-0000C2143400}"/>
            </a:ext>
          </a:extLst>
        </xdr:cNvPr>
        <xdr:cNvSpPr>
          <a:spLocks noChangeArrowheads="1"/>
        </xdr:cNvSpPr>
      </xdr:nvSpPr>
      <xdr:spPr bwMode="auto">
        <a:xfrm>
          <a:off x="19716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6</xdr:col>
      <xdr:colOff>57150</xdr:colOff>
      <xdr:row>31</xdr:row>
      <xdr:rowOff>161925</xdr:rowOff>
    </xdr:from>
    <xdr:to>
      <xdr:col>7</xdr:col>
      <xdr:colOff>38100</xdr:colOff>
      <xdr:row>33</xdr:row>
      <xdr:rowOff>123825</xdr:rowOff>
    </xdr:to>
    <xdr:sp macro="" textlink="">
      <xdr:nvSpPr>
        <xdr:cNvPr id="3413187" name="Rectangle 3">
          <a:extLst>
            <a:ext uri="{FF2B5EF4-FFF2-40B4-BE49-F238E27FC236}">
              <a16:creationId xmlns:a16="http://schemas.microsoft.com/office/drawing/2014/main" xmlns="" id="{00000000-0008-0000-2300-0000C3143400}"/>
            </a:ext>
          </a:extLst>
        </xdr:cNvPr>
        <xdr:cNvSpPr>
          <a:spLocks noChangeArrowheads="1"/>
        </xdr:cNvSpPr>
      </xdr:nvSpPr>
      <xdr:spPr bwMode="auto">
        <a:xfrm>
          <a:off x="228600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7</xdr:col>
      <xdr:colOff>57150</xdr:colOff>
      <xdr:row>31</xdr:row>
      <xdr:rowOff>161925</xdr:rowOff>
    </xdr:from>
    <xdr:to>
      <xdr:col>8</xdr:col>
      <xdr:colOff>38100</xdr:colOff>
      <xdr:row>33</xdr:row>
      <xdr:rowOff>123825</xdr:rowOff>
    </xdr:to>
    <xdr:sp macro="" textlink="">
      <xdr:nvSpPr>
        <xdr:cNvPr id="3413188" name="Rectangle 3">
          <a:extLst>
            <a:ext uri="{FF2B5EF4-FFF2-40B4-BE49-F238E27FC236}">
              <a16:creationId xmlns:a16="http://schemas.microsoft.com/office/drawing/2014/main" xmlns="" id="{00000000-0008-0000-2300-0000C4143400}"/>
            </a:ext>
          </a:extLst>
        </xdr:cNvPr>
        <xdr:cNvSpPr>
          <a:spLocks noChangeArrowheads="1"/>
        </xdr:cNvSpPr>
      </xdr:nvSpPr>
      <xdr:spPr bwMode="auto">
        <a:xfrm>
          <a:off x="260032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8</xdr:col>
      <xdr:colOff>57150</xdr:colOff>
      <xdr:row>31</xdr:row>
      <xdr:rowOff>161925</xdr:rowOff>
    </xdr:from>
    <xdr:to>
      <xdr:col>9</xdr:col>
      <xdr:colOff>38100</xdr:colOff>
      <xdr:row>33</xdr:row>
      <xdr:rowOff>123825</xdr:rowOff>
    </xdr:to>
    <xdr:sp macro="" textlink="">
      <xdr:nvSpPr>
        <xdr:cNvPr id="3413189" name="Rectangle 3">
          <a:extLst>
            <a:ext uri="{FF2B5EF4-FFF2-40B4-BE49-F238E27FC236}">
              <a16:creationId xmlns:a16="http://schemas.microsoft.com/office/drawing/2014/main" xmlns="" id="{00000000-0008-0000-2300-0000C5143400}"/>
            </a:ext>
          </a:extLst>
        </xdr:cNvPr>
        <xdr:cNvSpPr>
          <a:spLocks noChangeArrowheads="1"/>
        </xdr:cNvSpPr>
      </xdr:nvSpPr>
      <xdr:spPr bwMode="auto">
        <a:xfrm>
          <a:off x="29146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9</xdr:col>
      <xdr:colOff>57150</xdr:colOff>
      <xdr:row>31</xdr:row>
      <xdr:rowOff>161925</xdr:rowOff>
    </xdr:from>
    <xdr:to>
      <xdr:col>10</xdr:col>
      <xdr:colOff>38100</xdr:colOff>
      <xdr:row>33</xdr:row>
      <xdr:rowOff>123825</xdr:rowOff>
    </xdr:to>
    <xdr:sp macro="" textlink="">
      <xdr:nvSpPr>
        <xdr:cNvPr id="3413190" name="Rectangle 3">
          <a:extLst>
            <a:ext uri="{FF2B5EF4-FFF2-40B4-BE49-F238E27FC236}">
              <a16:creationId xmlns:a16="http://schemas.microsoft.com/office/drawing/2014/main" xmlns="" id="{00000000-0008-0000-2300-0000C6143400}"/>
            </a:ext>
          </a:extLst>
        </xdr:cNvPr>
        <xdr:cNvSpPr>
          <a:spLocks noChangeArrowheads="1"/>
        </xdr:cNvSpPr>
      </xdr:nvSpPr>
      <xdr:spPr bwMode="auto">
        <a:xfrm>
          <a:off x="32289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10</xdr:col>
      <xdr:colOff>57150</xdr:colOff>
      <xdr:row>31</xdr:row>
      <xdr:rowOff>161925</xdr:rowOff>
    </xdr:from>
    <xdr:to>
      <xdr:col>11</xdr:col>
      <xdr:colOff>38100</xdr:colOff>
      <xdr:row>33</xdr:row>
      <xdr:rowOff>123825</xdr:rowOff>
    </xdr:to>
    <xdr:sp macro="" textlink="">
      <xdr:nvSpPr>
        <xdr:cNvPr id="3413191" name="Rectangle 3">
          <a:extLst>
            <a:ext uri="{FF2B5EF4-FFF2-40B4-BE49-F238E27FC236}">
              <a16:creationId xmlns:a16="http://schemas.microsoft.com/office/drawing/2014/main" xmlns="" id="{00000000-0008-0000-2300-0000C7143400}"/>
            </a:ext>
          </a:extLst>
        </xdr:cNvPr>
        <xdr:cNvSpPr>
          <a:spLocks noChangeArrowheads="1"/>
        </xdr:cNvSpPr>
      </xdr:nvSpPr>
      <xdr:spPr bwMode="auto">
        <a:xfrm>
          <a:off x="3543300" y="5505450"/>
          <a:ext cx="295275" cy="304800"/>
        </a:xfrm>
        <a:prstGeom prst="rect">
          <a:avLst/>
        </a:prstGeom>
        <a:solidFill>
          <a:srgbClr val="FFFFFF"/>
        </a:solidFill>
        <a:ln w="9525" algn="ctr">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ama/Documents/SURVEY%20SOLUTIONS%20PROJECT/Ateliers/OuagaJanvier2018/ChangementsQuestionnaires/EHCVM_UEMOA_MEN_1401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
      <sheetName val="TOC"/>
      <sheetName val="S0_Cont"/>
      <sheetName val="S01_Demo"/>
      <sheetName val="S02_Educ"/>
      <sheetName val="S03_Sante"/>
      <sheetName val="S04_Emploi_A"/>
      <sheetName val="S04_Emploi_B"/>
      <sheetName val="S04_Emploi_C"/>
      <sheetName val="S05_Revenus_Indiv"/>
      <sheetName val="S06_Epargne"/>
      <sheetName val="S7a_Conso_Re"/>
      <sheetName val="S7b_Conso_Al"/>
      <sheetName val="S8A_SecAlimentaire_FIES"/>
      <sheetName val="S8B_SecAlimentaire"/>
      <sheetName val="S9a__Conso_NA"/>
      <sheetName val="S9b__Conso_NA"/>
      <sheetName val="S9c__Conso_NA"/>
      <sheetName val="S9d___Conso_NA"/>
      <sheetName val="S9e__Conso_NA"/>
      <sheetName val="S9f__Conso_NA"/>
      <sheetName val="S10_Entreprises1 "/>
      <sheetName val="S10_Entreprises2"/>
      <sheetName val="S11_Logement"/>
      <sheetName val="S12_Avoirs"/>
      <sheetName val="S13a_Transferts"/>
      <sheetName val="S13B_Transferts"/>
      <sheetName val="S14_Chocs"/>
      <sheetName val="S15_Filet"/>
      <sheetName val="S16a_Agri"/>
      <sheetName val="S16b_Agri"/>
      <sheetName val="S16c_Agri"/>
      <sheetName val="S17_Elevage"/>
      <sheetName val="S18_Peche"/>
      <sheetName val="S19_Equipements"/>
      <sheetName val="S20_PauvreteSubjective"/>
      <sheetName val="Unites"/>
      <sheetName val="Cultures"/>
      <sheetName val="Observa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v>13.179999999999996</v>
          </cell>
        </row>
      </sheetData>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38.bin"/><Relationship Id="rId3" Type="http://schemas.openxmlformats.org/officeDocument/2006/relationships/printerSettings" Target="../printerSettings/printerSettings33.bin"/><Relationship Id="rId7" Type="http://schemas.openxmlformats.org/officeDocument/2006/relationships/printerSettings" Target="../printerSettings/printerSettings37.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10" Type="http://schemas.openxmlformats.org/officeDocument/2006/relationships/printerSettings" Target="../printerSettings/printerSettings40.bin"/><Relationship Id="rId4" Type="http://schemas.openxmlformats.org/officeDocument/2006/relationships/printerSettings" Target="../printerSettings/printerSettings34.bin"/><Relationship Id="rId9" Type="http://schemas.openxmlformats.org/officeDocument/2006/relationships/printerSettings" Target="../printerSettings/printerSettings3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8.bin"/><Relationship Id="rId3" Type="http://schemas.openxmlformats.org/officeDocument/2006/relationships/printerSettings" Target="../printerSettings/printerSettings43.bin"/><Relationship Id="rId7" Type="http://schemas.openxmlformats.org/officeDocument/2006/relationships/printerSettings" Target="../printerSettings/printerSettings47.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11" Type="http://schemas.openxmlformats.org/officeDocument/2006/relationships/drawing" Target="../drawings/drawing1.xml"/><Relationship Id="rId5" Type="http://schemas.openxmlformats.org/officeDocument/2006/relationships/printerSettings" Target="../printerSettings/printerSettings45.bin"/><Relationship Id="rId10" Type="http://schemas.openxmlformats.org/officeDocument/2006/relationships/printerSettings" Target="../printerSettings/printerSettings50.bin"/><Relationship Id="rId4" Type="http://schemas.openxmlformats.org/officeDocument/2006/relationships/printerSettings" Target="../printerSettings/printerSettings44.bin"/><Relationship Id="rId9" Type="http://schemas.openxmlformats.org/officeDocument/2006/relationships/printerSettings" Target="../printerSettings/printerSettings49.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8.bin"/><Relationship Id="rId3" Type="http://schemas.openxmlformats.org/officeDocument/2006/relationships/printerSettings" Target="../printerSettings/printerSettings53.bin"/><Relationship Id="rId7" Type="http://schemas.openxmlformats.org/officeDocument/2006/relationships/printerSettings" Target="../printerSettings/printerSettings57.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6" Type="http://schemas.openxmlformats.org/officeDocument/2006/relationships/printerSettings" Target="../printerSettings/printerSettings56.bin"/><Relationship Id="rId5" Type="http://schemas.openxmlformats.org/officeDocument/2006/relationships/printerSettings" Target="../printerSettings/printerSettings55.bin"/><Relationship Id="rId10" Type="http://schemas.openxmlformats.org/officeDocument/2006/relationships/printerSettings" Target="../printerSettings/printerSettings60.bin"/><Relationship Id="rId4" Type="http://schemas.openxmlformats.org/officeDocument/2006/relationships/printerSettings" Target="../printerSettings/printerSettings54.bin"/><Relationship Id="rId9" Type="http://schemas.openxmlformats.org/officeDocument/2006/relationships/printerSettings" Target="../printerSettings/printerSettings59.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68.bin"/><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78.bin"/><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10" Type="http://schemas.openxmlformats.org/officeDocument/2006/relationships/printerSettings" Target="../printerSettings/printerSettings80.bin"/><Relationship Id="rId4" Type="http://schemas.openxmlformats.org/officeDocument/2006/relationships/printerSettings" Target="../printerSettings/printerSettings74.bin"/><Relationship Id="rId9" Type="http://schemas.openxmlformats.org/officeDocument/2006/relationships/printerSettings" Target="../printerSettings/printerSettings79.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88.bin"/><Relationship Id="rId3" Type="http://schemas.openxmlformats.org/officeDocument/2006/relationships/printerSettings" Target="../printerSettings/printerSettings83.bin"/><Relationship Id="rId7" Type="http://schemas.openxmlformats.org/officeDocument/2006/relationships/printerSettings" Target="../printerSettings/printerSettings87.bin"/><Relationship Id="rId2" Type="http://schemas.openxmlformats.org/officeDocument/2006/relationships/printerSettings" Target="../printerSettings/printerSettings82.bin"/><Relationship Id="rId1" Type="http://schemas.openxmlformats.org/officeDocument/2006/relationships/printerSettings" Target="../printerSettings/printerSettings81.bin"/><Relationship Id="rId6" Type="http://schemas.openxmlformats.org/officeDocument/2006/relationships/printerSettings" Target="../printerSettings/printerSettings86.bin"/><Relationship Id="rId5" Type="http://schemas.openxmlformats.org/officeDocument/2006/relationships/printerSettings" Target="../printerSettings/printerSettings85.bin"/><Relationship Id="rId10" Type="http://schemas.openxmlformats.org/officeDocument/2006/relationships/printerSettings" Target="../printerSettings/printerSettings90.bin"/><Relationship Id="rId4" Type="http://schemas.openxmlformats.org/officeDocument/2006/relationships/printerSettings" Target="../printerSettings/printerSettings84.bin"/><Relationship Id="rId9" Type="http://schemas.openxmlformats.org/officeDocument/2006/relationships/printerSettings" Target="../printerSettings/printerSettings89.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98.bin"/><Relationship Id="rId3" Type="http://schemas.openxmlformats.org/officeDocument/2006/relationships/printerSettings" Target="../printerSettings/printerSettings93.bin"/><Relationship Id="rId7" Type="http://schemas.openxmlformats.org/officeDocument/2006/relationships/printerSettings" Target="../printerSettings/printerSettings97.bin"/><Relationship Id="rId2" Type="http://schemas.openxmlformats.org/officeDocument/2006/relationships/printerSettings" Target="../printerSettings/printerSettings92.bin"/><Relationship Id="rId1" Type="http://schemas.openxmlformats.org/officeDocument/2006/relationships/printerSettings" Target="../printerSettings/printerSettings91.bin"/><Relationship Id="rId6" Type="http://schemas.openxmlformats.org/officeDocument/2006/relationships/printerSettings" Target="../printerSettings/printerSettings96.bin"/><Relationship Id="rId5" Type="http://schemas.openxmlformats.org/officeDocument/2006/relationships/printerSettings" Target="../printerSettings/printerSettings95.bin"/><Relationship Id="rId10" Type="http://schemas.openxmlformats.org/officeDocument/2006/relationships/printerSettings" Target="../printerSettings/printerSettings100.bin"/><Relationship Id="rId4" Type="http://schemas.openxmlformats.org/officeDocument/2006/relationships/printerSettings" Target="../printerSettings/printerSettings94.bin"/><Relationship Id="rId9" Type="http://schemas.openxmlformats.org/officeDocument/2006/relationships/printerSettings" Target="../printerSettings/printerSettings99.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08.bin"/><Relationship Id="rId3" Type="http://schemas.openxmlformats.org/officeDocument/2006/relationships/printerSettings" Target="../printerSettings/printerSettings103.bin"/><Relationship Id="rId7" Type="http://schemas.openxmlformats.org/officeDocument/2006/relationships/printerSettings" Target="../printerSettings/printerSettings107.bin"/><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5" Type="http://schemas.openxmlformats.org/officeDocument/2006/relationships/printerSettings" Target="../printerSettings/printerSettings105.bin"/><Relationship Id="rId10" Type="http://schemas.openxmlformats.org/officeDocument/2006/relationships/printerSettings" Target="../printerSettings/printerSettings110.bin"/><Relationship Id="rId4" Type="http://schemas.openxmlformats.org/officeDocument/2006/relationships/printerSettings" Target="../printerSettings/printerSettings104.bin"/><Relationship Id="rId9" Type="http://schemas.openxmlformats.org/officeDocument/2006/relationships/printerSettings" Target="../printerSettings/printerSettings109.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18.bin"/><Relationship Id="rId3" Type="http://schemas.openxmlformats.org/officeDocument/2006/relationships/printerSettings" Target="../printerSettings/printerSettings113.bin"/><Relationship Id="rId7" Type="http://schemas.openxmlformats.org/officeDocument/2006/relationships/printerSettings" Target="../printerSettings/printerSettings117.bin"/><Relationship Id="rId2" Type="http://schemas.openxmlformats.org/officeDocument/2006/relationships/printerSettings" Target="../printerSettings/printerSettings112.bin"/><Relationship Id="rId1" Type="http://schemas.openxmlformats.org/officeDocument/2006/relationships/printerSettings" Target="../printerSettings/printerSettings111.bin"/><Relationship Id="rId6" Type="http://schemas.openxmlformats.org/officeDocument/2006/relationships/printerSettings" Target="../printerSettings/printerSettings116.bin"/><Relationship Id="rId5" Type="http://schemas.openxmlformats.org/officeDocument/2006/relationships/printerSettings" Target="../printerSettings/printerSettings115.bin"/><Relationship Id="rId10" Type="http://schemas.openxmlformats.org/officeDocument/2006/relationships/printerSettings" Target="../printerSettings/printerSettings120.bin"/><Relationship Id="rId4" Type="http://schemas.openxmlformats.org/officeDocument/2006/relationships/printerSettings" Target="../printerSettings/printerSettings114.bin"/><Relationship Id="rId9" Type="http://schemas.openxmlformats.org/officeDocument/2006/relationships/printerSettings" Target="../printerSettings/printerSettings119.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28.bin"/><Relationship Id="rId3" Type="http://schemas.openxmlformats.org/officeDocument/2006/relationships/printerSettings" Target="../printerSettings/printerSettings123.bin"/><Relationship Id="rId7" Type="http://schemas.openxmlformats.org/officeDocument/2006/relationships/printerSettings" Target="../printerSettings/printerSettings127.bin"/><Relationship Id="rId2" Type="http://schemas.openxmlformats.org/officeDocument/2006/relationships/printerSettings" Target="../printerSettings/printerSettings122.bin"/><Relationship Id="rId1" Type="http://schemas.openxmlformats.org/officeDocument/2006/relationships/printerSettings" Target="../printerSettings/printerSettings121.bin"/><Relationship Id="rId6" Type="http://schemas.openxmlformats.org/officeDocument/2006/relationships/printerSettings" Target="../printerSettings/printerSettings126.bin"/><Relationship Id="rId11" Type="http://schemas.openxmlformats.org/officeDocument/2006/relationships/drawing" Target="../drawings/drawing2.xml"/><Relationship Id="rId5" Type="http://schemas.openxmlformats.org/officeDocument/2006/relationships/printerSettings" Target="../printerSettings/printerSettings125.bin"/><Relationship Id="rId10" Type="http://schemas.openxmlformats.org/officeDocument/2006/relationships/printerSettings" Target="../printerSettings/printerSettings130.bin"/><Relationship Id="rId4" Type="http://schemas.openxmlformats.org/officeDocument/2006/relationships/printerSettings" Target="../printerSettings/printerSettings124.bin"/><Relationship Id="rId9" Type="http://schemas.openxmlformats.org/officeDocument/2006/relationships/printerSettings" Target="../printerSettings/printerSettings129.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38.bin"/><Relationship Id="rId3" Type="http://schemas.openxmlformats.org/officeDocument/2006/relationships/printerSettings" Target="../printerSettings/printerSettings133.bin"/><Relationship Id="rId7" Type="http://schemas.openxmlformats.org/officeDocument/2006/relationships/printerSettings" Target="../printerSettings/printerSettings137.bin"/><Relationship Id="rId2" Type="http://schemas.openxmlformats.org/officeDocument/2006/relationships/printerSettings" Target="../printerSettings/printerSettings132.bin"/><Relationship Id="rId1" Type="http://schemas.openxmlformats.org/officeDocument/2006/relationships/printerSettings" Target="../printerSettings/printerSettings131.bin"/><Relationship Id="rId6" Type="http://schemas.openxmlformats.org/officeDocument/2006/relationships/printerSettings" Target="../printerSettings/printerSettings136.bin"/><Relationship Id="rId11" Type="http://schemas.openxmlformats.org/officeDocument/2006/relationships/drawing" Target="../drawings/drawing3.xml"/><Relationship Id="rId5" Type="http://schemas.openxmlformats.org/officeDocument/2006/relationships/printerSettings" Target="../printerSettings/printerSettings135.bin"/><Relationship Id="rId10" Type="http://schemas.openxmlformats.org/officeDocument/2006/relationships/printerSettings" Target="../printerSettings/printerSettings140.bin"/><Relationship Id="rId4" Type="http://schemas.openxmlformats.org/officeDocument/2006/relationships/printerSettings" Target="../printerSettings/printerSettings134.bin"/><Relationship Id="rId9" Type="http://schemas.openxmlformats.org/officeDocument/2006/relationships/printerSettings" Target="../printerSettings/printerSettings139.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48.bin"/><Relationship Id="rId3" Type="http://schemas.openxmlformats.org/officeDocument/2006/relationships/printerSettings" Target="../printerSettings/printerSettings143.bin"/><Relationship Id="rId7" Type="http://schemas.openxmlformats.org/officeDocument/2006/relationships/printerSettings" Target="../printerSettings/printerSettings147.bin"/><Relationship Id="rId2" Type="http://schemas.openxmlformats.org/officeDocument/2006/relationships/printerSettings" Target="../printerSettings/printerSettings142.bin"/><Relationship Id="rId1" Type="http://schemas.openxmlformats.org/officeDocument/2006/relationships/printerSettings" Target="../printerSettings/printerSettings141.bin"/><Relationship Id="rId6" Type="http://schemas.openxmlformats.org/officeDocument/2006/relationships/printerSettings" Target="../printerSettings/printerSettings146.bin"/><Relationship Id="rId11" Type="http://schemas.openxmlformats.org/officeDocument/2006/relationships/drawing" Target="../drawings/drawing4.xml"/><Relationship Id="rId5" Type="http://schemas.openxmlformats.org/officeDocument/2006/relationships/printerSettings" Target="../printerSettings/printerSettings145.bin"/><Relationship Id="rId10" Type="http://schemas.openxmlformats.org/officeDocument/2006/relationships/printerSettings" Target="../printerSettings/printerSettings150.bin"/><Relationship Id="rId4" Type="http://schemas.openxmlformats.org/officeDocument/2006/relationships/printerSettings" Target="../printerSettings/printerSettings144.bin"/><Relationship Id="rId9" Type="http://schemas.openxmlformats.org/officeDocument/2006/relationships/printerSettings" Target="../printerSettings/printerSettings149.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58.bin"/><Relationship Id="rId3" Type="http://schemas.openxmlformats.org/officeDocument/2006/relationships/printerSettings" Target="../printerSettings/printerSettings153.bin"/><Relationship Id="rId7" Type="http://schemas.openxmlformats.org/officeDocument/2006/relationships/printerSettings" Target="../printerSettings/printerSettings157.bin"/><Relationship Id="rId2" Type="http://schemas.openxmlformats.org/officeDocument/2006/relationships/printerSettings" Target="../printerSettings/printerSettings152.bin"/><Relationship Id="rId1" Type="http://schemas.openxmlformats.org/officeDocument/2006/relationships/printerSettings" Target="../printerSettings/printerSettings151.bin"/><Relationship Id="rId6" Type="http://schemas.openxmlformats.org/officeDocument/2006/relationships/printerSettings" Target="../printerSettings/printerSettings156.bin"/><Relationship Id="rId11" Type="http://schemas.openxmlformats.org/officeDocument/2006/relationships/drawing" Target="../drawings/drawing5.xml"/><Relationship Id="rId5" Type="http://schemas.openxmlformats.org/officeDocument/2006/relationships/printerSettings" Target="../printerSettings/printerSettings155.bin"/><Relationship Id="rId10" Type="http://schemas.openxmlformats.org/officeDocument/2006/relationships/printerSettings" Target="../printerSettings/printerSettings160.bin"/><Relationship Id="rId4" Type="http://schemas.openxmlformats.org/officeDocument/2006/relationships/printerSettings" Target="../printerSettings/printerSettings154.bin"/><Relationship Id="rId9" Type="http://schemas.openxmlformats.org/officeDocument/2006/relationships/printerSettings" Target="../printerSettings/printerSettings159.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68.bin"/><Relationship Id="rId3" Type="http://schemas.openxmlformats.org/officeDocument/2006/relationships/printerSettings" Target="../printerSettings/printerSettings163.bin"/><Relationship Id="rId7" Type="http://schemas.openxmlformats.org/officeDocument/2006/relationships/printerSettings" Target="../printerSettings/printerSettings167.bin"/><Relationship Id="rId2" Type="http://schemas.openxmlformats.org/officeDocument/2006/relationships/printerSettings" Target="../printerSettings/printerSettings162.bin"/><Relationship Id="rId1" Type="http://schemas.openxmlformats.org/officeDocument/2006/relationships/printerSettings" Target="../printerSettings/printerSettings161.bin"/><Relationship Id="rId6" Type="http://schemas.openxmlformats.org/officeDocument/2006/relationships/printerSettings" Target="../printerSettings/printerSettings166.bin"/><Relationship Id="rId5" Type="http://schemas.openxmlformats.org/officeDocument/2006/relationships/printerSettings" Target="../printerSettings/printerSettings165.bin"/><Relationship Id="rId10" Type="http://schemas.openxmlformats.org/officeDocument/2006/relationships/printerSettings" Target="../printerSettings/printerSettings170.bin"/><Relationship Id="rId4" Type="http://schemas.openxmlformats.org/officeDocument/2006/relationships/printerSettings" Target="../printerSettings/printerSettings164.bin"/><Relationship Id="rId9" Type="http://schemas.openxmlformats.org/officeDocument/2006/relationships/printerSettings" Target="../printerSettings/printerSettings169.bin"/></Relationships>
</file>

<file path=xl/worksheets/_rels/sheet20.xml.rels><?xml version="1.0" encoding="UTF-8" standalone="yes"?>
<Relationships xmlns="http://schemas.openxmlformats.org/package/2006/relationships"><Relationship Id="rId8" Type="http://schemas.openxmlformats.org/officeDocument/2006/relationships/printerSettings" Target="../printerSettings/printerSettings178.bin"/><Relationship Id="rId3" Type="http://schemas.openxmlformats.org/officeDocument/2006/relationships/printerSettings" Target="../printerSettings/printerSettings173.bin"/><Relationship Id="rId7" Type="http://schemas.openxmlformats.org/officeDocument/2006/relationships/printerSettings" Target="../printerSettings/printerSettings177.bin"/><Relationship Id="rId2" Type="http://schemas.openxmlformats.org/officeDocument/2006/relationships/printerSettings" Target="../printerSettings/printerSettings172.bin"/><Relationship Id="rId1" Type="http://schemas.openxmlformats.org/officeDocument/2006/relationships/printerSettings" Target="../printerSettings/printerSettings171.bin"/><Relationship Id="rId6" Type="http://schemas.openxmlformats.org/officeDocument/2006/relationships/printerSettings" Target="../printerSettings/printerSettings176.bin"/><Relationship Id="rId5" Type="http://schemas.openxmlformats.org/officeDocument/2006/relationships/printerSettings" Target="../printerSettings/printerSettings175.bin"/><Relationship Id="rId10" Type="http://schemas.openxmlformats.org/officeDocument/2006/relationships/printerSettings" Target="../printerSettings/printerSettings180.bin"/><Relationship Id="rId4" Type="http://schemas.openxmlformats.org/officeDocument/2006/relationships/printerSettings" Target="../printerSettings/printerSettings174.bin"/><Relationship Id="rId9" Type="http://schemas.openxmlformats.org/officeDocument/2006/relationships/printerSettings" Target="../printerSettings/printerSettings179.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188.bin"/><Relationship Id="rId3" Type="http://schemas.openxmlformats.org/officeDocument/2006/relationships/printerSettings" Target="../printerSettings/printerSettings183.bin"/><Relationship Id="rId7" Type="http://schemas.openxmlformats.org/officeDocument/2006/relationships/printerSettings" Target="../printerSettings/printerSettings187.bin"/><Relationship Id="rId2" Type="http://schemas.openxmlformats.org/officeDocument/2006/relationships/printerSettings" Target="../printerSettings/printerSettings182.bin"/><Relationship Id="rId1" Type="http://schemas.openxmlformats.org/officeDocument/2006/relationships/printerSettings" Target="../printerSettings/printerSettings181.bin"/><Relationship Id="rId6" Type="http://schemas.openxmlformats.org/officeDocument/2006/relationships/printerSettings" Target="../printerSettings/printerSettings186.bin"/><Relationship Id="rId5" Type="http://schemas.openxmlformats.org/officeDocument/2006/relationships/printerSettings" Target="../printerSettings/printerSettings185.bin"/><Relationship Id="rId10" Type="http://schemas.openxmlformats.org/officeDocument/2006/relationships/printerSettings" Target="../printerSettings/printerSettings190.bin"/><Relationship Id="rId4" Type="http://schemas.openxmlformats.org/officeDocument/2006/relationships/printerSettings" Target="../printerSettings/printerSettings184.bin"/><Relationship Id="rId9" Type="http://schemas.openxmlformats.org/officeDocument/2006/relationships/printerSettings" Target="../printerSettings/printerSettings189.bin"/></Relationships>
</file>

<file path=xl/worksheets/_rels/sheet34.xml.rels><?xml version="1.0" encoding="UTF-8" standalone="yes"?>
<Relationships xmlns="http://schemas.openxmlformats.org/package/2006/relationships"><Relationship Id="rId8" Type="http://schemas.openxmlformats.org/officeDocument/2006/relationships/printerSettings" Target="../printerSettings/printerSettings198.bin"/><Relationship Id="rId3" Type="http://schemas.openxmlformats.org/officeDocument/2006/relationships/printerSettings" Target="../printerSettings/printerSettings193.bin"/><Relationship Id="rId7" Type="http://schemas.openxmlformats.org/officeDocument/2006/relationships/printerSettings" Target="../printerSettings/printerSettings197.bin"/><Relationship Id="rId2" Type="http://schemas.openxmlformats.org/officeDocument/2006/relationships/printerSettings" Target="../printerSettings/printerSettings192.bin"/><Relationship Id="rId1" Type="http://schemas.openxmlformats.org/officeDocument/2006/relationships/printerSettings" Target="../printerSettings/printerSettings191.bin"/><Relationship Id="rId6" Type="http://schemas.openxmlformats.org/officeDocument/2006/relationships/printerSettings" Target="../printerSettings/printerSettings196.bin"/><Relationship Id="rId5" Type="http://schemas.openxmlformats.org/officeDocument/2006/relationships/printerSettings" Target="../printerSettings/printerSettings195.bin"/><Relationship Id="rId10" Type="http://schemas.openxmlformats.org/officeDocument/2006/relationships/printerSettings" Target="../printerSettings/printerSettings200.bin"/><Relationship Id="rId4" Type="http://schemas.openxmlformats.org/officeDocument/2006/relationships/printerSettings" Target="../printerSettings/printerSettings194.bin"/><Relationship Id="rId9" Type="http://schemas.openxmlformats.org/officeDocument/2006/relationships/printerSettings" Target="../printerSettings/printerSettings199.bin"/></Relationships>
</file>

<file path=xl/worksheets/_rels/sheet35.xml.rels><?xml version="1.0" encoding="UTF-8" standalone="yes"?>
<Relationships xmlns="http://schemas.openxmlformats.org/package/2006/relationships"><Relationship Id="rId8" Type="http://schemas.openxmlformats.org/officeDocument/2006/relationships/printerSettings" Target="../printerSettings/printerSettings208.bin"/><Relationship Id="rId3" Type="http://schemas.openxmlformats.org/officeDocument/2006/relationships/printerSettings" Target="../printerSettings/printerSettings203.bin"/><Relationship Id="rId7" Type="http://schemas.openxmlformats.org/officeDocument/2006/relationships/printerSettings" Target="../printerSettings/printerSettings207.bin"/><Relationship Id="rId2" Type="http://schemas.openxmlformats.org/officeDocument/2006/relationships/printerSettings" Target="../printerSettings/printerSettings202.bin"/><Relationship Id="rId1" Type="http://schemas.openxmlformats.org/officeDocument/2006/relationships/printerSettings" Target="../printerSettings/printerSettings201.bin"/><Relationship Id="rId6" Type="http://schemas.openxmlformats.org/officeDocument/2006/relationships/printerSettings" Target="../printerSettings/printerSettings206.bin"/><Relationship Id="rId5" Type="http://schemas.openxmlformats.org/officeDocument/2006/relationships/printerSettings" Target="../printerSettings/printerSettings205.bin"/><Relationship Id="rId10" Type="http://schemas.openxmlformats.org/officeDocument/2006/relationships/printerSettings" Target="../printerSettings/printerSettings210.bin"/><Relationship Id="rId4" Type="http://schemas.openxmlformats.org/officeDocument/2006/relationships/printerSettings" Target="../printerSettings/printerSettings204.bin"/><Relationship Id="rId9" Type="http://schemas.openxmlformats.org/officeDocument/2006/relationships/printerSettings" Target="../printerSettings/printerSettings209.bin"/></Relationships>
</file>

<file path=xl/worksheets/_rels/sheet40.xml.rels><?xml version="1.0" encoding="UTF-8" standalone="yes"?>
<Relationships xmlns="http://schemas.openxmlformats.org/package/2006/relationships"><Relationship Id="rId8" Type="http://schemas.openxmlformats.org/officeDocument/2006/relationships/printerSettings" Target="../printerSettings/printerSettings218.bin"/><Relationship Id="rId3" Type="http://schemas.openxmlformats.org/officeDocument/2006/relationships/printerSettings" Target="../printerSettings/printerSettings213.bin"/><Relationship Id="rId7" Type="http://schemas.openxmlformats.org/officeDocument/2006/relationships/printerSettings" Target="../printerSettings/printerSettings217.bin"/><Relationship Id="rId2" Type="http://schemas.openxmlformats.org/officeDocument/2006/relationships/printerSettings" Target="../printerSettings/printerSettings212.bin"/><Relationship Id="rId1" Type="http://schemas.openxmlformats.org/officeDocument/2006/relationships/printerSettings" Target="../printerSettings/printerSettings211.bin"/><Relationship Id="rId6" Type="http://schemas.openxmlformats.org/officeDocument/2006/relationships/printerSettings" Target="../printerSettings/printerSettings216.bin"/><Relationship Id="rId5" Type="http://schemas.openxmlformats.org/officeDocument/2006/relationships/printerSettings" Target="../printerSettings/printerSettings215.bin"/><Relationship Id="rId10" Type="http://schemas.openxmlformats.org/officeDocument/2006/relationships/printerSettings" Target="../printerSettings/printerSettings220.bin"/><Relationship Id="rId4" Type="http://schemas.openxmlformats.org/officeDocument/2006/relationships/printerSettings" Target="../printerSettings/printerSettings214.bin"/><Relationship Id="rId9" Type="http://schemas.openxmlformats.org/officeDocument/2006/relationships/printerSettings" Target="../printerSettings/printerSettings219.bin"/></Relationships>
</file>

<file path=xl/worksheets/_rels/sheet41.xml.rels><?xml version="1.0" encoding="UTF-8" standalone="yes"?>
<Relationships xmlns="http://schemas.openxmlformats.org/package/2006/relationships"><Relationship Id="rId8" Type="http://schemas.openxmlformats.org/officeDocument/2006/relationships/printerSettings" Target="../printerSettings/printerSettings228.bin"/><Relationship Id="rId3" Type="http://schemas.openxmlformats.org/officeDocument/2006/relationships/printerSettings" Target="../printerSettings/printerSettings223.bin"/><Relationship Id="rId7" Type="http://schemas.openxmlformats.org/officeDocument/2006/relationships/printerSettings" Target="../printerSettings/printerSettings227.bin"/><Relationship Id="rId2" Type="http://schemas.openxmlformats.org/officeDocument/2006/relationships/printerSettings" Target="../printerSettings/printerSettings222.bin"/><Relationship Id="rId1" Type="http://schemas.openxmlformats.org/officeDocument/2006/relationships/printerSettings" Target="../printerSettings/printerSettings221.bin"/><Relationship Id="rId6" Type="http://schemas.openxmlformats.org/officeDocument/2006/relationships/printerSettings" Target="../printerSettings/printerSettings226.bin"/><Relationship Id="rId5" Type="http://schemas.openxmlformats.org/officeDocument/2006/relationships/printerSettings" Target="../printerSettings/printerSettings225.bin"/><Relationship Id="rId10" Type="http://schemas.openxmlformats.org/officeDocument/2006/relationships/printerSettings" Target="../printerSettings/printerSettings230.bin"/><Relationship Id="rId4" Type="http://schemas.openxmlformats.org/officeDocument/2006/relationships/printerSettings" Target="../printerSettings/printerSettings224.bin"/><Relationship Id="rId9" Type="http://schemas.openxmlformats.org/officeDocument/2006/relationships/printerSettings" Target="../printerSettings/printerSettings229.bin"/></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238.bin"/><Relationship Id="rId3" Type="http://schemas.openxmlformats.org/officeDocument/2006/relationships/printerSettings" Target="../printerSettings/printerSettings233.bin"/><Relationship Id="rId7" Type="http://schemas.openxmlformats.org/officeDocument/2006/relationships/printerSettings" Target="../printerSettings/printerSettings237.bin"/><Relationship Id="rId2" Type="http://schemas.openxmlformats.org/officeDocument/2006/relationships/printerSettings" Target="../printerSettings/printerSettings232.bin"/><Relationship Id="rId1" Type="http://schemas.openxmlformats.org/officeDocument/2006/relationships/printerSettings" Target="../printerSettings/printerSettings231.bin"/><Relationship Id="rId6" Type="http://schemas.openxmlformats.org/officeDocument/2006/relationships/printerSettings" Target="../printerSettings/printerSettings236.bin"/><Relationship Id="rId11" Type="http://schemas.openxmlformats.org/officeDocument/2006/relationships/drawing" Target="../drawings/drawing6.xml"/><Relationship Id="rId5" Type="http://schemas.openxmlformats.org/officeDocument/2006/relationships/printerSettings" Target="../printerSettings/printerSettings235.bin"/><Relationship Id="rId10" Type="http://schemas.openxmlformats.org/officeDocument/2006/relationships/printerSettings" Target="../printerSettings/printerSettings240.bin"/><Relationship Id="rId4" Type="http://schemas.openxmlformats.org/officeDocument/2006/relationships/printerSettings" Target="../printerSettings/printerSettings234.bin"/><Relationship Id="rId9" Type="http://schemas.openxmlformats.org/officeDocument/2006/relationships/printerSettings" Target="../printerSettings/printerSettings239.bin"/></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248.bin"/><Relationship Id="rId3" Type="http://schemas.openxmlformats.org/officeDocument/2006/relationships/printerSettings" Target="../printerSettings/printerSettings243.bin"/><Relationship Id="rId7" Type="http://schemas.openxmlformats.org/officeDocument/2006/relationships/printerSettings" Target="../printerSettings/printerSettings247.bin"/><Relationship Id="rId2" Type="http://schemas.openxmlformats.org/officeDocument/2006/relationships/printerSettings" Target="../printerSettings/printerSettings242.bin"/><Relationship Id="rId1" Type="http://schemas.openxmlformats.org/officeDocument/2006/relationships/printerSettings" Target="../printerSettings/printerSettings241.bin"/><Relationship Id="rId6" Type="http://schemas.openxmlformats.org/officeDocument/2006/relationships/printerSettings" Target="../printerSettings/printerSettings246.bin"/><Relationship Id="rId5" Type="http://schemas.openxmlformats.org/officeDocument/2006/relationships/printerSettings" Target="../printerSettings/printerSettings245.bin"/><Relationship Id="rId10" Type="http://schemas.openxmlformats.org/officeDocument/2006/relationships/printerSettings" Target="../printerSettings/printerSettings250.bin"/><Relationship Id="rId4" Type="http://schemas.openxmlformats.org/officeDocument/2006/relationships/printerSettings" Target="../printerSettings/printerSettings244.bin"/><Relationship Id="rId9" Type="http://schemas.openxmlformats.org/officeDocument/2006/relationships/printerSettings" Target="../printerSettings/printerSettings249.bin"/></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258.bin"/><Relationship Id="rId3" Type="http://schemas.openxmlformats.org/officeDocument/2006/relationships/printerSettings" Target="../printerSettings/printerSettings253.bin"/><Relationship Id="rId7" Type="http://schemas.openxmlformats.org/officeDocument/2006/relationships/printerSettings" Target="../printerSettings/printerSettings257.bin"/><Relationship Id="rId2" Type="http://schemas.openxmlformats.org/officeDocument/2006/relationships/printerSettings" Target="../printerSettings/printerSettings252.bin"/><Relationship Id="rId1" Type="http://schemas.openxmlformats.org/officeDocument/2006/relationships/printerSettings" Target="../printerSettings/printerSettings251.bin"/><Relationship Id="rId6" Type="http://schemas.openxmlformats.org/officeDocument/2006/relationships/printerSettings" Target="../printerSettings/printerSettings256.bin"/><Relationship Id="rId11" Type="http://schemas.openxmlformats.org/officeDocument/2006/relationships/drawing" Target="../drawings/drawing7.xml"/><Relationship Id="rId5" Type="http://schemas.openxmlformats.org/officeDocument/2006/relationships/printerSettings" Target="../printerSettings/printerSettings255.bin"/><Relationship Id="rId10" Type="http://schemas.openxmlformats.org/officeDocument/2006/relationships/printerSettings" Target="../printerSettings/printerSettings260.bin"/><Relationship Id="rId4" Type="http://schemas.openxmlformats.org/officeDocument/2006/relationships/printerSettings" Target="../printerSettings/printerSettings254.bin"/><Relationship Id="rId9" Type="http://schemas.openxmlformats.org/officeDocument/2006/relationships/printerSettings" Target="../printerSettings/printerSettings259.bin"/></Relationships>
</file>

<file path=xl/worksheets/_rels/sheet45.xml.rels><?xml version="1.0" encoding="UTF-8" standalone="yes"?>
<Relationships xmlns="http://schemas.openxmlformats.org/package/2006/relationships"><Relationship Id="rId8" Type="http://schemas.openxmlformats.org/officeDocument/2006/relationships/printerSettings" Target="../printerSettings/printerSettings268.bin"/><Relationship Id="rId3" Type="http://schemas.openxmlformats.org/officeDocument/2006/relationships/printerSettings" Target="../printerSettings/printerSettings263.bin"/><Relationship Id="rId7" Type="http://schemas.openxmlformats.org/officeDocument/2006/relationships/printerSettings" Target="../printerSettings/printerSettings267.bin"/><Relationship Id="rId2" Type="http://schemas.openxmlformats.org/officeDocument/2006/relationships/printerSettings" Target="../printerSettings/printerSettings262.bin"/><Relationship Id="rId1" Type="http://schemas.openxmlformats.org/officeDocument/2006/relationships/printerSettings" Target="../printerSettings/printerSettings261.bin"/><Relationship Id="rId6" Type="http://schemas.openxmlformats.org/officeDocument/2006/relationships/printerSettings" Target="../printerSettings/printerSettings266.bin"/><Relationship Id="rId11" Type="http://schemas.openxmlformats.org/officeDocument/2006/relationships/drawing" Target="../drawings/drawing8.xml"/><Relationship Id="rId5" Type="http://schemas.openxmlformats.org/officeDocument/2006/relationships/printerSettings" Target="../printerSettings/printerSettings265.bin"/><Relationship Id="rId10" Type="http://schemas.openxmlformats.org/officeDocument/2006/relationships/printerSettings" Target="../printerSettings/printerSettings270.bin"/><Relationship Id="rId4" Type="http://schemas.openxmlformats.org/officeDocument/2006/relationships/printerSettings" Target="../printerSettings/printerSettings264.bin"/><Relationship Id="rId9" Type="http://schemas.openxmlformats.org/officeDocument/2006/relationships/printerSettings" Target="../printerSettings/printerSettings269.bin"/></Relationships>
</file>

<file path=xl/worksheets/_rels/sheet46.xml.rels><?xml version="1.0" encoding="UTF-8" standalone="yes"?>
<Relationships xmlns="http://schemas.openxmlformats.org/package/2006/relationships"><Relationship Id="rId8" Type="http://schemas.openxmlformats.org/officeDocument/2006/relationships/printerSettings" Target="../printerSettings/printerSettings278.bin"/><Relationship Id="rId3" Type="http://schemas.openxmlformats.org/officeDocument/2006/relationships/printerSettings" Target="../printerSettings/printerSettings273.bin"/><Relationship Id="rId7" Type="http://schemas.openxmlformats.org/officeDocument/2006/relationships/printerSettings" Target="../printerSettings/printerSettings277.bin"/><Relationship Id="rId2" Type="http://schemas.openxmlformats.org/officeDocument/2006/relationships/printerSettings" Target="../printerSettings/printerSettings272.bin"/><Relationship Id="rId1" Type="http://schemas.openxmlformats.org/officeDocument/2006/relationships/printerSettings" Target="../printerSettings/printerSettings271.bin"/><Relationship Id="rId6" Type="http://schemas.openxmlformats.org/officeDocument/2006/relationships/printerSettings" Target="../printerSettings/printerSettings276.bin"/><Relationship Id="rId11" Type="http://schemas.openxmlformats.org/officeDocument/2006/relationships/drawing" Target="../drawings/drawing9.xml"/><Relationship Id="rId5" Type="http://schemas.openxmlformats.org/officeDocument/2006/relationships/printerSettings" Target="../printerSettings/printerSettings275.bin"/><Relationship Id="rId10" Type="http://schemas.openxmlformats.org/officeDocument/2006/relationships/printerSettings" Target="../printerSettings/printerSettings280.bin"/><Relationship Id="rId4" Type="http://schemas.openxmlformats.org/officeDocument/2006/relationships/printerSettings" Target="../printerSettings/printerSettings274.bin"/><Relationship Id="rId9" Type="http://schemas.openxmlformats.org/officeDocument/2006/relationships/printerSettings" Target="../printerSettings/printerSettings279.bin"/></Relationships>
</file>

<file path=xl/worksheets/_rels/sheet47.xml.rels><?xml version="1.0" encoding="UTF-8" standalone="yes"?>
<Relationships xmlns="http://schemas.openxmlformats.org/package/2006/relationships"><Relationship Id="rId8" Type="http://schemas.openxmlformats.org/officeDocument/2006/relationships/printerSettings" Target="../printerSettings/printerSettings288.bin"/><Relationship Id="rId3" Type="http://schemas.openxmlformats.org/officeDocument/2006/relationships/printerSettings" Target="../printerSettings/printerSettings283.bin"/><Relationship Id="rId7" Type="http://schemas.openxmlformats.org/officeDocument/2006/relationships/printerSettings" Target="../printerSettings/printerSettings287.bin"/><Relationship Id="rId2" Type="http://schemas.openxmlformats.org/officeDocument/2006/relationships/printerSettings" Target="../printerSettings/printerSettings282.bin"/><Relationship Id="rId1" Type="http://schemas.openxmlformats.org/officeDocument/2006/relationships/printerSettings" Target="../printerSettings/printerSettings281.bin"/><Relationship Id="rId6" Type="http://schemas.openxmlformats.org/officeDocument/2006/relationships/printerSettings" Target="../printerSettings/printerSettings286.bin"/><Relationship Id="rId11" Type="http://schemas.openxmlformats.org/officeDocument/2006/relationships/drawing" Target="../drawings/drawing10.xml"/><Relationship Id="rId5" Type="http://schemas.openxmlformats.org/officeDocument/2006/relationships/printerSettings" Target="../printerSettings/printerSettings285.bin"/><Relationship Id="rId10" Type="http://schemas.openxmlformats.org/officeDocument/2006/relationships/printerSettings" Target="../printerSettings/printerSettings290.bin"/><Relationship Id="rId4" Type="http://schemas.openxmlformats.org/officeDocument/2006/relationships/printerSettings" Target="../printerSettings/printerSettings284.bin"/><Relationship Id="rId9" Type="http://schemas.openxmlformats.org/officeDocument/2006/relationships/printerSettings" Target="../printerSettings/printerSettings289.bin"/></Relationships>
</file>

<file path=xl/worksheets/_rels/sheet48.xml.rels><?xml version="1.0" encoding="UTF-8" standalone="yes"?>
<Relationships xmlns="http://schemas.openxmlformats.org/package/2006/relationships"><Relationship Id="rId8" Type="http://schemas.openxmlformats.org/officeDocument/2006/relationships/printerSettings" Target="../printerSettings/printerSettings298.bin"/><Relationship Id="rId3" Type="http://schemas.openxmlformats.org/officeDocument/2006/relationships/printerSettings" Target="../printerSettings/printerSettings293.bin"/><Relationship Id="rId7" Type="http://schemas.openxmlformats.org/officeDocument/2006/relationships/printerSettings" Target="../printerSettings/printerSettings297.bin"/><Relationship Id="rId2" Type="http://schemas.openxmlformats.org/officeDocument/2006/relationships/printerSettings" Target="../printerSettings/printerSettings292.bin"/><Relationship Id="rId1" Type="http://schemas.openxmlformats.org/officeDocument/2006/relationships/printerSettings" Target="../printerSettings/printerSettings291.bin"/><Relationship Id="rId6" Type="http://schemas.openxmlformats.org/officeDocument/2006/relationships/printerSettings" Target="../printerSettings/printerSettings296.bin"/><Relationship Id="rId11" Type="http://schemas.openxmlformats.org/officeDocument/2006/relationships/drawing" Target="../drawings/drawing11.xml"/><Relationship Id="rId5" Type="http://schemas.openxmlformats.org/officeDocument/2006/relationships/printerSettings" Target="../printerSettings/printerSettings295.bin"/><Relationship Id="rId10" Type="http://schemas.openxmlformats.org/officeDocument/2006/relationships/printerSettings" Target="../printerSettings/printerSettings300.bin"/><Relationship Id="rId4" Type="http://schemas.openxmlformats.org/officeDocument/2006/relationships/printerSettings" Target="../printerSettings/printerSettings294.bin"/><Relationship Id="rId9" Type="http://schemas.openxmlformats.org/officeDocument/2006/relationships/printerSettings" Target="../printerSettings/printerSettings299.bin"/></Relationships>
</file>

<file path=xl/worksheets/_rels/sheet49.xml.rels><?xml version="1.0" encoding="UTF-8" standalone="yes"?>
<Relationships xmlns="http://schemas.openxmlformats.org/package/2006/relationships"><Relationship Id="rId8" Type="http://schemas.openxmlformats.org/officeDocument/2006/relationships/printerSettings" Target="../printerSettings/printerSettings308.bin"/><Relationship Id="rId3" Type="http://schemas.openxmlformats.org/officeDocument/2006/relationships/printerSettings" Target="../printerSettings/printerSettings303.bin"/><Relationship Id="rId7" Type="http://schemas.openxmlformats.org/officeDocument/2006/relationships/printerSettings" Target="../printerSettings/printerSettings307.bin"/><Relationship Id="rId2" Type="http://schemas.openxmlformats.org/officeDocument/2006/relationships/printerSettings" Target="../printerSettings/printerSettings302.bin"/><Relationship Id="rId1" Type="http://schemas.openxmlformats.org/officeDocument/2006/relationships/printerSettings" Target="../printerSettings/printerSettings301.bin"/><Relationship Id="rId6" Type="http://schemas.openxmlformats.org/officeDocument/2006/relationships/printerSettings" Target="../printerSettings/printerSettings306.bin"/><Relationship Id="rId11" Type="http://schemas.openxmlformats.org/officeDocument/2006/relationships/drawing" Target="../drawings/drawing12.xml"/><Relationship Id="rId5" Type="http://schemas.openxmlformats.org/officeDocument/2006/relationships/printerSettings" Target="../printerSettings/printerSettings305.bin"/><Relationship Id="rId10" Type="http://schemas.openxmlformats.org/officeDocument/2006/relationships/printerSettings" Target="../printerSettings/printerSettings310.bin"/><Relationship Id="rId4" Type="http://schemas.openxmlformats.org/officeDocument/2006/relationships/printerSettings" Target="../printerSettings/printerSettings304.bin"/><Relationship Id="rId9" Type="http://schemas.openxmlformats.org/officeDocument/2006/relationships/printerSettings" Target="../printerSettings/printerSettings309.bin"/></Relationships>
</file>

<file path=xl/worksheets/_rels/sheet50.xml.rels><?xml version="1.0" encoding="UTF-8" standalone="yes"?>
<Relationships xmlns="http://schemas.openxmlformats.org/package/2006/relationships"><Relationship Id="rId8" Type="http://schemas.openxmlformats.org/officeDocument/2006/relationships/printerSettings" Target="../printerSettings/printerSettings318.bin"/><Relationship Id="rId3" Type="http://schemas.openxmlformats.org/officeDocument/2006/relationships/printerSettings" Target="../printerSettings/printerSettings313.bin"/><Relationship Id="rId7" Type="http://schemas.openxmlformats.org/officeDocument/2006/relationships/printerSettings" Target="../printerSettings/printerSettings317.bin"/><Relationship Id="rId2" Type="http://schemas.openxmlformats.org/officeDocument/2006/relationships/printerSettings" Target="../printerSettings/printerSettings312.bin"/><Relationship Id="rId1" Type="http://schemas.openxmlformats.org/officeDocument/2006/relationships/printerSettings" Target="../printerSettings/printerSettings311.bin"/><Relationship Id="rId6" Type="http://schemas.openxmlformats.org/officeDocument/2006/relationships/printerSettings" Target="../printerSettings/printerSettings316.bin"/><Relationship Id="rId5" Type="http://schemas.openxmlformats.org/officeDocument/2006/relationships/printerSettings" Target="../printerSettings/printerSettings315.bin"/><Relationship Id="rId10" Type="http://schemas.openxmlformats.org/officeDocument/2006/relationships/printerSettings" Target="../printerSettings/printerSettings320.bin"/><Relationship Id="rId4" Type="http://schemas.openxmlformats.org/officeDocument/2006/relationships/printerSettings" Target="../printerSettings/printerSettings314.bin"/><Relationship Id="rId9" Type="http://schemas.openxmlformats.org/officeDocument/2006/relationships/printerSettings" Target="../printerSettings/printerSettings319.bin"/></Relationships>
</file>

<file path=xl/worksheets/_rels/sheet51.xml.rels><?xml version="1.0" encoding="UTF-8" standalone="yes"?>
<Relationships xmlns="http://schemas.openxmlformats.org/package/2006/relationships"><Relationship Id="rId8" Type="http://schemas.openxmlformats.org/officeDocument/2006/relationships/printerSettings" Target="../printerSettings/printerSettings328.bin"/><Relationship Id="rId3" Type="http://schemas.openxmlformats.org/officeDocument/2006/relationships/printerSettings" Target="../printerSettings/printerSettings323.bin"/><Relationship Id="rId7" Type="http://schemas.openxmlformats.org/officeDocument/2006/relationships/printerSettings" Target="../printerSettings/printerSettings327.bin"/><Relationship Id="rId2" Type="http://schemas.openxmlformats.org/officeDocument/2006/relationships/printerSettings" Target="../printerSettings/printerSettings322.bin"/><Relationship Id="rId1" Type="http://schemas.openxmlformats.org/officeDocument/2006/relationships/printerSettings" Target="../printerSettings/printerSettings321.bin"/><Relationship Id="rId6" Type="http://schemas.openxmlformats.org/officeDocument/2006/relationships/printerSettings" Target="../printerSettings/printerSettings326.bin"/><Relationship Id="rId11" Type="http://schemas.openxmlformats.org/officeDocument/2006/relationships/drawing" Target="../drawings/drawing13.xml"/><Relationship Id="rId5" Type="http://schemas.openxmlformats.org/officeDocument/2006/relationships/printerSettings" Target="../printerSettings/printerSettings325.bin"/><Relationship Id="rId10" Type="http://schemas.openxmlformats.org/officeDocument/2006/relationships/printerSettings" Target="../printerSettings/printerSettings330.bin"/><Relationship Id="rId4" Type="http://schemas.openxmlformats.org/officeDocument/2006/relationships/printerSettings" Target="../printerSettings/printerSettings324.bin"/><Relationship Id="rId9" Type="http://schemas.openxmlformats.org/officeDocument/2006/relationships/printerSettings" Target="../printerSettings/printerSettings329.bin"/></Relationships>
</file>

<file path=xl/worksheets/_rels/sheet52.xml.rels><?xml version="1.0" encoding="UTF-8" standalone="yes"?>
<Relationships xmlns="http://schemas.openxmlformats.org/package/2006/relationships"><Relationship Id="rId8" Type="http://schemas.openxmlformats.org/officeDocument/2006/relationships/printerSettings" Target="../printerSettings/printerSettings338.bin"/><Relationship Id="rId3" Type="http://schemas.openxmlformats.org/officeDocument/2006/relationships/printerSettings" Target="../printerSettings/printerSettings333.bin"/><Relationship Id="rId7" Type="http://schemas.openxmlformats.org/officeDocument/2006/relationships/printerSettings" Target="../printerSettings/printerSettings337.bin"/><Relationship Id="rId2" Type="http://schemas.openxmlformats.org/officeDocument/2006/relationships/printerSettings" Target="../printerSettings/printerSettings332.bin"/><Relationship Id="rId1" Type="http://schemas.openxmlformats.org/officeDocument/2006/relationships/printerSettings" Target="../printerSettings/printerSettings331.bin"/><Relationship Id="rId6" Type="http://schemas.openxmlformats.org/officeDocument/2006/relationships/printerSettings" Target="../printerSettings/printerSettings336.bin"/><Relationship Id="rId11" Type="http://schemas.openxmlformats.org/officeDocument/2006/relationships/drawing" Target="../drawings/drawing14.xml"/><Relationship Id="rId5" Type="http://schemas.openxmlformats.org/officeDocument/2006/relationships/printerSettings" Target="../printerSettings/printerSettings335.bin"/><Relationship Id="rId10" Type="http://schemas.openxmlformats.org/officeDocument/2006/relationships/printerSettings" Target="../printerSettings/printerSettings340.bin"/><Relationship Id="rId4" Type="http://schemas.openxmlformats.org/officeDocument/2006/relationships/printerSettings" Target="../printerSettings/printerSettings334.bin"/><Relationship Id="rId9" Type="http://schemas.openxmlformats.org/officeDocument/2006/relationships/printerSettings" Target="../printerSettings/printerSettings339.bin"/></Relationships>
</file>

<file path=xl/worksheets/_rels/sheet53.xml.rels><?xml version="1.0" encoding="UTF-8" standalone="yes"?>
<Relationships xmlns="http://schemas.openxmlformats.org/package/2006/relationships"><Relationship Id="rId8" Type="http://schemas.openxmlformats.org/officeDocument/2006/relationships/printerSettings" Target="../printerSettings/printerSettings348.bin"/><Relationship Id="rId3" Type="http://schemas.openxmlformats.org/officeDocument/2006/relationships/printerSettings" Target="../printerSettings/printerSettings343.bin"/><Relationship Id="rId7" Type="http://schemas.openxmlformats.org/officeDocument/2006/relationships/printerSettings" Target="../printerSettings/printerSettings347.bin"/><Relationship Id="rId2" Type="http://schemas.openxmlformats.org/officeDocument/2006/relationships/printerSettings" Target="../printerSettings/printerSettings342.bin"/><Relationship Id="rId1" Type="http://schemas.openxmlformats.org/officeDocument/2006/relationships/printerSettings" Target="../printerSettings/printerSettings341.bin"/><Relationship Id="rId6" Type="http://schemas.openxmlformats.org/officeDocument/2006/relationships/printerSettings" Target="../printerSettings/printerSettings346.bin"/><Relationship Id="rId11" Type="http://schemas.openxmlformats.org/officeDocument/2006/relationships/drawing" Target="../drawings/drawing15.xml"/><Relationship Id="rId5" Type="http://schemas.openxmlformats.org/officeDocument/2006/relationships/printerSettings" Target="../printerSettings/printerSettings345.bin"/><Relationship Id="rId10" Type="http://schemas.openxmlformats.org/officeDocument/2006/relationships/printerSettings" Target="../printerSettings/printerSettings350.bin"/><Relationship Id="rId4" Type="http://schemas.openxmlformats.org/officeDocument/2006/relationships/printerSettings" Target="../printerSettings/printerSettings344.bin"/><Relationship Id="rId9" Type="http://schemas.openxmlformats.org/officeDocument/2006/relationships/printerSettings" Target="../printerSettings/printerSettings349.bin"/></Relationships>
</file>

<file path=xl/worksheets/_rels/sheet54.xml.rels><?xml version="1.0" encoding="UTF-8" standalone="yes"?>
<Relationships xmlns="http://schemas.openxmlformats.org/package/2006/relationships"><Relationship Id="rId8" Type="http://schemas.openxmlformats.org/officeDocument/2006/relationships/printerSettings" Target="../printerSettings/printerSettings358.bin"/><Relationship Id="rId3" Type="http://schemas.openxmlformats.org/officeDocument/2006/relationships/printerSettings" Target="../printerSettings/printerSettings353.bin"/><Relationship Id="rId7" Type="http://schemas.openxmlformats.org/officeDocument/2006/relationships/printerSettings" Target="../printerSettings/printerSettings357.bin"/><Relationship Id="rId2" Type="http://schemas.openxmlformats.org/officeDocument/2006/relationships/printerSettings" Target="../printerSettings/printerSettings352.bin"/><Relationship Id="rId1" Type="http://schemas.openxmlformats.org/officeDocument/2006/relationships/printerSettings" Target="../printerSettings/printerSettings351.bin"/><Relationship Id="rId6" Type="http://schemas.openxmlformats.org/officeDocument/2006/relationships/printerSettings" Target="../printerSettings/printerSettings356.bin"/><Relationship Id="rId11" Type="http://schemas.openxmlformats.org/officeDocument/2006/relationships/drawing" Target="../drawings/drawing16.xml"/><Relationship Id="rId5" Type="http://schemas.openxmlformats.org/officeDocument/2006/relationships/printerSettings" Target="../printerSettings/printerSettings355.bin"/><Relationship Id="rId10" Type="http://schemas.openxmlformats.org/officeDocument/2006/relationships/printerSettings" Target="../printerSettings/printerSettings360.bin"/><Relationship Id="rId4" Type="http://schemas.openxmlformats.org/officeDocument/2006/relationships/printerSettings" Target="../printerSettings/printerSettings354.bin"/><Relationship Id="rId9" Type="http://schemas.openxmlformats.org/officeDocument/2006/relationships/printerSettings" Target="../printerSettings/printerSettings359.bin"/></Relationships>
</file>

<file path=xl/worksheets/_rels/sheet55.xml.rels><?xml version="1.0" encoding="UTF-8" standalone="yes"?>
<Relationships xmlns="http://schemas.openxmlformats.org/package/2006/relationships"><Relationship Id="rId8" Type="http://schemas.openxmlformats.org/officeDocument/2006/relationships/printerSettings" Target="../printerSettings/printerSettings368.bin"/><Relationship Id="rId3" Type="http://schemas.openxmlformats.org/officeDocument/2006/relationships/printerSettings" Target="../printerSettings/printerSettings363.bin"/><Relationship Id="rId7" Type="http://schemas.openxmlformats.org/officeDocument/2006/relationships/printerSettings" Target="../printerSettings/printerSettings367.bin"/><Relationship Id="rId2" Type="http://schemas.openxmlformats.org/officeDocument/2006/relationships/printerSettings" Target="../printerSettings/printerSettings362.bin"/><Relationship Id="rId1" Type="http://schemas.openxmlformats.org/officeDocument/2006/relationships/printerSettings" Target="../printerSettings/printerSettings361.bin"/><Relationship Id="rId6" Type="http://schemas.openxmlformats.org/officeDocument/2006/relationships/printerSettings" Target="../printerSettings/printerSettings366.bin"/><Relationship Id="rId5" Type="http://schemas.openxmlformats.org/officeDocument/2006/relationships/printerSettings" Target="../printerSettings/printerSettings365.bin"/><Relationship Id="rId10" Type="http://schemas.openxmlformats.org/officeDocument/2006/relationships/printerSettings" Target="../printerSettings/printerSettings370.bin"/><Relationship Id="rId4" Type="http://schemas.openxmlformats.org/officeDocument/2006/relationships/printerSettings" Target="../printerSettings/printerSettings364.bin"/><Relationship Id="rId9" Type="http://schemas.openxmlformats.org/officeDocument/2006/relationships/printerSettings" Target="../printerSettings/printerSettings369.bin"/></Relationships>
</file>

<file path=xl/worksheets/_rels/sheet56.xml.rels><?xml version="1.0" encoding="UTF-8" standalone="yes"?>
<Relationships xmlns="http://schemas.openxmlformats.org/package/2006/relationships"><Relationship Id="rId8" Type="http://schemas.openxmlformats.org/officeDocument/2006/relationships/printerSettings" Target="../printerSettings/printerSettings378.bin"/><Relationship Id="rId3" Type="http://schemas.openxmlformats.org/officeDocument/2006/relationships/printerSettings" Target="../printerSettings/printerSettings373.bin"/><Relationship Id="rId7" Type="http://schemas.openxmlformats.org/officeDocument/2006/relationships/printerSettings" Target="../printerSettings/printerSettings377.bin"/><Relationship Id="rId2" Type="http://schemas.openxmlformats.org/officeDocument/2006/relationships/printerSettings" Target="../printerSettings/printerSettings372.bin"/><Relationship Id="rId1" Type="http://schemas.openxmlformats.org/officeDocument/2006/relationships/printerSettings" Target="../printerSettings/printerSettings371.bin"/><Relationship Id="rId6" Type="http://schemas.openxmlformats.org/officeDocument/2006/relationships/printerSettings" Target="../printerSettings/printerSettings376.bin"/><Relationship Id="rId5" Type="http://schemas.openxmlformats.org/officeDocument/2006/relationships/printerSettings" Target="../printerSettings/printerSettings375.bin"/><Relationship Id="rId10" Type="http://schemas.openxmlformats.org/officeDocument/2006/relationships/printerSettings" Target="../printerSettings/printerSettings380.bin"/><Relationship Id="rId4" Type="http://schemas.openxmlformats.org/officeDocument/2006/relationships/printerSettings" Target="../printerSettings/printerSettings374.bin"/><Relationship Id="rId9" Type="http://schemas.openxmlformats.org/officeDocument/2006/relationships/printerSettings" Target="../printerSettings/printerSettings379.bin"/></Relationships>
</file>

<file path=xl/worksheets/_rels/sheet57.xml.rels><?xml version="1.0" encoding="UTF-8" standalone="yes"?>
<Relationships xmlns="http://schemas.openxmlformats.org/package/2006/relationships"><Relationship Id="rId8" Type="http://schemas.openxmlformats.org/officeDocument/2006/relationships/printerSettings" Target="../printerSettings/printerSettings388.bin"/><Relationship Id="rId3" Type="http://schemas.openxmlformats.org/officeDocument/2006/relationships/printerSettings" Target="../printerSettings/printerSettings383.bin"/><Relationship Id="rId7" Type="http://schemas.openxmlformats.org/officeDocument/2006/relationships/printerSettings" Target="../printerSettings/printerSettings387.bin"/><Relationship Id="rId2" Type="http://schemas.openxmlformats.org/officeDocument/2006/relationships/printerSettings" Target="../printerSettings/printerSettings382.bin"/><Relationship Id="rId1" Type="http://schemas.openxmlformats.org/officeDocument/2006/relationships/printerSettings" Target="../printerSettings/printerSettings381.bin"/><Relationship Id="rId6" Type="http://schemas.openxmlformats.org/officeDocument/2006/relationships/printerSettings" Target="../printerSettings/printerSettings386.bin"/><Relationship Id="rId5" Type="http://schemas.openxmlformats.org/officeDocument/2006/relationships/printerSettings" Target="../printerSettings/printerSettings385.bin"/><Relationship Id="rId10" Type="http://schemas.openxmlformats.org/officeDocument/2006/relationships/printerSettings" Target="../printerSettings/printerSettings390.bin"/><Relationship Id="rId4" Type="http://schemas.openxmlformats.org/officeDocument/2006/relationships/printerSettings" Target="../printerSettings/printerSettings384.bin"/><Relationship Id="rId9" Type="http://schemas.openxmlformats.org/officeDocument/2006/relationships/printerSettings" Target="../printerSettings/printerSettings38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election activeCell="E14" sqref="E14"/>
    </sheetView>
  </sheetViews>
  <sheetFormatPr defaultColWidth="10.85546875" defaultRowHeight="12.75" x14ac:dyDescent="0.2"/>
  <sheetData>
    <row r="1" spans="1:6" x14ac:dyDescent="0.2">
      <c r="A1" s="2097" t="s">
        <v>4104</v>
      </c>
      <c r="B1" s="2097"/>
      <c r="C1" s="2097"/>
      <c r="D1" s="2097"/>
    </row>
    <row r="2" spans="1:6" x14ac:dyDescent="0.2">
      <c r="A2" s="2098" t="s">
        <v>4105</v>
      </c>
      <c r="B2" s="2098"/>
      <c r="C2" s="2098"/>
      <c r="D2" s="2098"/>
      <c r="E2" s="2098"/>
      <c r="F2" s="2098"/>
    </row>
    <row r="9" spans="1:6" x14ac:dyDescent="0.2">
      <c r="A9" s="310" t="s">
        <v>4106</v>
      </c>
      <c r="B9" s="310"/>
      <c r="C9" s="310"/>
    </row>
    <row r="10" spans="1:6" x14ac:dyDescent="0.2">
      <c r="A10" s="310"/>
      <c r="B10" s="310"/>
      <c r="C10" s="310"/>
    </row>
    <row r="11" spans="1:6" x14ac:dyDescent="0.2">
      <c r="A11" s="310" t="s">
        <v>4107</v>
      </c>
      <c r="B11" s="310"/>
      <c r="C11" s="310"/>
    </row>
  </sheetData>
  <customSheetViews>
    <customSheetView guid="{9C153D9E-615C-443B-9CD7-551163282F03}">
      <selection activeCell="A2" sqref="A2"/>
      <pageMargins left="0.7" right="0.7" top="0.75" bottom="0.75" header="0.3" footer="0.3"/>
    </customSheetView>
    <customSheetView guid="{BE9F68F7-D81B-4526-9959-D871EC50BDFF}">
      <selection activeCell="C20" sqref="C20"/>
      <pageMargins left="0.7" right="0.7" top="0.75" bottom="0.75" header="0.3" footer="0.3"/>
    </customSheetView>
  </customSheetView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W35"/>
  <sheetViews>
    <sheetView showGridLines="0" view="pageBreakPreview" zoomScale="90" zoomScaleNormal="100" zoomScaleSheetLayoutView="90" workbookViewId="0">
      <selection activeCell="N41" sqref="N41"/>
    </sheetView>
  </sheetViews>
  <sheetFormatPr defaultColWidth="2.7109375" defaultRowHeight="15" x14ac:dyDescent="0.2"/>
  <cols>
    <col min="1" max="11" width="2.7109375" style="107" customWidth="1"/>
    <col min="12" max="12" width="2.7109375" style="107"/>
    <col min="13" max="13" width="9.85546875" style="107" customWidth="1"/>
    <col min="14" max="14" width="10.42578125" style="107" customWidth="1"/>
    <col min="15" max="15" width="2.7109375" style="107"/>
    <col min="16" max="30" width="2.7109375" style="107" customWidth="1"/>
    <col min="31" max="31" width="4.7109375" style="107" customWidth="1"/>
    <col min="32" max="32" width="7" style="107" customWidth="1"/>
    <col min="33" max="34" width="2.7109375" style="107"/>
    <col min="35" max="35" width="2.7109375" style="107" customWidth="1"/>
    <col min="36" max="48" width="2.7109375" style="107"/>
    <col min="49" max="16384" width="2.7109375" style="1"/>
  </cols>
  <sheetData>
    <row r="2" spans="1:49" ht="18" x14ac:dyDescent="0.25">
      <c r="A2" s="1"/>
      <c r="B2" s="109"/>
      <c r="C2" s="109"/>
      <c r="D2" s="109"/>
      <c r="E2" s="109"/>
      <c r="F2" s="109"/>
      <c r="G2" s="109"/>
      <c r="H2" s="109"/>
      <c r="I2" s="109"/>
      <c r="J2" s="109"/>
      <c r="K2" s="109"/>
      <c r="L2" s="109"/>
      <c r="M2" s="109"/>
      <c r="N2" s="109"/>
      <c r="O2" s="109"/>
      <c r="P2" s="109"/>
      <c r="R2" s="120" t="s">
        <v>0</v>
      </c>
      <c r="T2" s="121"/>
      <c r="U2" s="121"/>
      <c r="V2" s="121"/>
      <c r="W2" s="121"/>
      <c r="X2" s="121"/>
      <c r="Y2" s="121"/>
      <c r="Z2" s="121"/>
      <c r="AA2" s="121"/>
      <c r="AB2" s="121"/>
      <c r="AC2" s="109"/>
    </row>
    <row r="3" spans="1:49" x14ac:dyDescent="0.2">
      <c r="A3" s="1"/>
      <c r="B3" s="109"/>
      <c r="C3" s="109"/>
      <c r="D3" s="109"/>
      <c r="E3" s="109"/>
      <c r="F3" s="109"/>
      <c r="G3" s="109"/>
      <c r="H3" s="109"/>
      <c r="I3" s="109"/>
      <c r="J3" s="109"/>
      <c r="K3" s="109"/>
      <c r="L3" s="109"/>
      <c r="M3" s="109"/>
      <c r="N3" s="109"/>
      <c r="O3" s="109"/>
      <c r="Q3" s="212"/>
      <c r="R3" s="212"/>
      <c r="S3" s="212"/>
      <c r="T3" s="212"/>
      <c r="U3" s="212"/>
      <c r="V3" s="212"/>
      <c r="W3" s="212"/>
      <c r="X3" s="212"/>
      <c r="Y3" s="212"/>
      <c r="Z3" s="212"/>
      <c r="AA3" s="212"/>
      <c r="AB3" s="212"/>
      <c r="AC3" s="212"/>
      <c r="AD3" s="212"/>
      <c r="AE3" s="212"/>
      <c r="AF3" s="212"/>
      <c r="AG3" s="212"/>
    </row>
    <row r="4" spans="1:49" x14ac:dyDescent="0.2">
      <c r="A4" s="106"/>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row>
    <row r="5" spans="1:49" s="6" customFormat="1" x14ac:dyDescent="0.2">
      <c r="B5" s="109"/>
      <c r="C5" s="109"/>
      <c r="D5" s="109"/>
      <c r="E5" s="109"/>
      <c r="F5" s="109"/>
      <c r="G5" s="109"/>
      <c r="I5" s="109"/>
      <c r="J5" s="109"/>
      <c r="K5" s="109"/>
      <c r="L5" s="109"/>
      <c r="M5" s="109"/>
      <c r="Q5" s="119"/>
      <c r="S5" s="119" t="s">
        <v>1</v>
      </c>
      <c r="T5" s="119"/>
      <c r="U5" s="119"/>
      <c r="V5" s="119"/>
      <c r="W5" s="119"/>
      <c r="X5" s="119"/>
      <c r="Y5" s="119"/>
      <c r="Z5" s="119"/>
      <c r="AA5" s="119"/>
      <c r="AB5" s="119"/>
      <c r="AC5" s="119"/>
      <c r="AD5" s="119"/>
      <c r="AE5" s="119"/>
      <c r="AF5" s="119"/>
      <c r="AG5" s="119"/>
      <c r="AH5" s="107"/>
      <c r="AI5" s="107"/>
      <c r="AJ5" s="107"/>
      <c r="AK5" s="107"/>
      <c r="AL5" s="107"/>
      <c r="AM5" s="107"/>
      <c r="AN5" s="119"/>
      <c r="AO5" s="107"/>
      <c r="AP5" s="107"/>
      <c r="AQ5" s="107"/>
      <c r="AR5" s="107"/>
      <c r="AS5" s="107"/>
      <c r="AT5" s="107"/>
      <c r="AU5" s="107"/>
      <c r="AV5" s="107"/>
    </row>
    <row r="6" spans="1:49" s="6" customFormat="1" x14ac:dyDescent="0.2">
      <c r="A6" s="119"/>
      <c r="B6" s="109"/>
      <c r="C6" s="109"/>
      <c r="D6" s="109"/>
      <c r="E6" s="109"/>
      <c r="F6" s="109"/>
      <c r="G6" s="109"/>
      <c r="I6" s="109"/>
      <c r="J6" s="109"/>
      <c r="K6" s="109"/>
      <c r="L6" s="109"/>
      <c r="M6" s="109"/>
      <c r="N6" s="109"/>
      <c r="O6" s="109"/>
      <c r="P6" s="109"/>
      <c r="Q6" s="118"/>
      <c r="R6" s="109"/>
      <c r="S6" s="109"/>
      <c r="U6" s="109"/>
      <c r="V6" s="109"/>
      <c r="W6" s="109"/>
      <c r="X6" s="109"/>
      <c r="Y6" s="109"/>
      <c r="Z6" s="109"/>
      <c r="AA6" s="109"/>
      <c r="AB6" s="109"/>
      <c r="AC6" s="109"/>
      <c r="AD6" s="107"/>
      <c r="AE6" s="107"/>
      <c r="AF6" s="107"/>
      <c r="AG6" s="107"/>
      <c r="AH6" s="107"/>
      <c r="AI6" s="107"/>
      <c r="AJ6" s="107"/>
      <c r="AK6" s="107"/>
      <c r="AL6" s="107"/>
      <c r="AM6" s="107"/>
      <c r="AN6" s="118"/>
      <c r="AO6" s="107"/>
      <c r="AP6" s="107"/>
      <c r="AQ6" s="107"/>
      <c r="AR6" s="107"/>
      <c r="AS6" s="107"/>
      <c r="AT6" s="107"/>
      <c r="AU6" s="107"/>
      <c r="AV6" s="107"/>
    </row>
    <row r="7" spans="1:49" s="6" customFormat="1" x14ac:dyDescent="0.2">
      <c r="A7" s="119"/>
      <c r="B7" s="109"/>
      <c r="C7" s="109"/>
      <c r="D7" s="109"/>
      <c r="E7" s="109"/>
      <c r="F7" s="109"/>
      <c r="G7" s="109"/>
      <c r="H7" s="109"/>
      <c r="I7" s="109"/>
      <c r="J7" s="109"/>
      <c r="K7" s="109"/>
      <c r="O7" s="109"/>
      <c r="P7" s="119"/>
      <c r="R7" s="2323" t="s">
        <v>2</v>
      </c>
      <c r="S7" s="2323"/>
      <c r="T7" s="2323"/>
      <c r="U7" s="2323"/>
      <c r="V7" s="2323"/>
      <c r="W7" s="2323"/>
      <c r="X7" s="2323"/>
      <c r="Y7" s="2323"/>
      <c r="Z7" s="2323"/>
      <c r="AA7" s="2323"/>
      <c r="AB7" s="2323"/>
      <c r="AC7" s="2323"/>
      <c r="AD7" s="2323"/>
      <c r="AE7" s="2323"/>
      <c r="AF7" s="2323"/>
      <c r="AG7" s="2323"/>
      <c r="AH7" s="107"/>
      <c r="AI7" s="107"/>
      <c r="AJ7" s="107"/>
      <c r="AK7" s="107"/>
      <c r="AL7" s="107"/>
      <c r="AM7" s="107"/>
      <c r="AN7" s="107"/>
      <c r="AO7" s="107"/>
      <c r="AP7" s="107"/>
      <c r="AQ7" s="107"/>
      <c r="AR7" s="107"/>
      <c r="AS7" s="107"/>
      <c r="AT7" s="107"/>
      <c r="AU7" s="107"/>
      <c r="AV7" s="107"/>
    </row>
    <row r="8" spans="1:49" s="6" customFormat="1" ht="15.75" thickBot="1" x14ac:dyDescent="0.25">
      <c r="A8" s="119"/>
      <c r="B8" s="109"/>
      <c r="C8" s="109"/>
      <c r="D8" s="109"/>
      <c r="E8" s="109"/>
      <c r="F8" s="109"/>
      <c r="G8" s="109"/>
      <c r="H8" s="109"/>
      <c r="I8" s="109"/>
      <c r="J8" s="109"/>
      <c r="K8" s="109"/>
      <c r="N8" s="119"/>
      <c r="O8" s="109"/>
      <c r="Q8" s="109"/>
      <c r="R8" s="109"/>
      <c r="S8" s="109"/>
      <c r="T8" s="109"/>
      <c r="U8" s="109"/>
      <c r="V8" s="109"/>
      <c r="W8" s="109"/>
      <c r="X8" s="109"/>
      <c r="Y8" s="109"/>
      <c r="Z8" s="109"/>
      <c r="AA8" s="109"/>
      <c r="AB8" s="109"/>
      <c r="AC8" s="109"/>
      <c r="AD8" s="107"/>
      <c r="AE8" s="107"/>
      <c r="AF8" s="107"/>
      <c r="AG8" s="107"/>
      <c r="AH8" s="107"/>
      <c r="AI8" s="107"/>
      <c r="AJ8" s="107"/>
      <c r="AK8" s="107"/>
      <c r="AL8" s="107"/>
      <c r="AM8" s="107"/>
      <c r="AN8" s="107"/>
      <c r="AO8" s="107"/>
      <c r="AP8" s="107"/>
      <c r="AQ8" s="107"/>
      <c r="AR8" s="107"/>
      <c r="AS8" s="107"/>
      <c r="AT8" s="107"/>
      <c r="AU8" s="107"/>
      <c r="AV8" s="107"/>
    </row>
    <row r="9" spans="1:49" ht="15.75" thickBot="1" x14ac:dyDescent="0.25">
      <c r="T9" s="2335" t="s">
        <v>3</v>
      </c>
      <c r="U9" s="2336"/>
      <c r="V9" s="2336"/>
      <c r="W9" s="2336"/>
      <c r="X9" s="2336"/>
      <c r="Y9" s="2336"/>
      <c r="Z9" s="2336"/>
      <c r="AA9" s="2336"/>
      <c r="AB9" s="2336"/>
      <c r="AC9" s="2336"/>
      <c r="AD9" s="2336"/>
      <c r="AE9" s="2336"/>
      <c r="AF9" s="2337"/>
      <c r="AN9" s="1"/>
      <c r="AO9" s="1"/>
      <c r="AP9" s="1"/>
      <c r="AQ9" s="1"/>
      <c r="AR9" s="1"/>
      <c r="AS9" s="1"/>
      <c r="AT9" s="1"/>
      <c r="AU9" s="1"/>
      <c r="AV9" s="1"/>
    </row>
    <row r="10" spans="1:49" ht="21" customHeight="1" x14ac:dyDescent="0.2">
      <c r="T10" s="2332" t="s">
        <v>4</v>
      </c>
      <c r="U10" s="2333"/>
      <c r="V10" s="2333"/>
      <c r="W10" s="2333"/>
      <c r="X10" s="2333"/>
      <c r="Y10" s="2333"/>
      <c r="Z10" s="2333"/>
      <c r="AA10" s="2334"/>
      <c r="AB10" s="2330" t="s">
        <v>5</v>
      </c>
      <c r="AC10" s="2331"/>
      <c r="AD10" s="2331"/>
      <c r="AE10" s="2331"/>
      <c r="AF10" s="1570" t="s">
        <v>6</v>
      </c>
      <c r="AN10" s="1"/>
      <c r="AO10" s="1"/>
      <c r="AP10" s="1"/>
      <c r="AQ10" s="1"/>
      <c r="AR10" s="1"/>
      <c r="AS10" s="1"/>
      <c r="AT10" s="1"/>
      <c r="AU10" s="1"/>
      <c r="AV10" s="1"/>
    </row>
    <row r="11" spans="1:49" ht="24" customHeight="1" thickBot="1" x14ac:dyDescent="0.25">
      <c r="T11" s="1566"/>
      <c r="U11" s="1567"/>
      <c r="V11" s="1568"/>
      <c r="W11" s="1567"/>
      <c r="X11" s="1568"/>
      <c r="Y11" s="1567"/>
      <c r="Z11" s="1568"/>
      <c r="AA11" s="1567"/>
      <c r="AB11" s="1568"/>
      <c r="AC11" s="1567"/>
      <c r="AD11" s="1568"/>
      <c r="AE11" s="1569"/>
      <c r="AF11" s="1571"/>
      <c r="AN11" s="1"/>
      <c r="AO11" s="1"/>
      <c r="AP11" s="1"/>
      <c r="AQ11" s="1"/>
      <c r="AR11" s="1"/>
      <c r="AS11" s="1"/>
      <c r="AT11" s="1"/>
      <c r="AU11" s="1"/>
      <c r="AV11" s="1"/>
    </row>
    <row r="12" spans="1:49" ht="20.100000000000001" customHeight="1" x14ac:dyDescent="0.2">
      <c r="O12" s="108"/>
      <c r="P12" s="108"/>
      <c r="Q12" s="108"/>
      <c r="R12" s="108"/>
      <c r="S12" s="108"/>
      <c r="T12" s="108"/>
      <c r="U12" s="108"/>
      <c r="V12" s="108"/>
      <c r="W12" s="108"/>
      <c r="X12" s="108"/>
      <c r="Y12" s="108"/>
      <c r="Z12" s="108"/>
      <c r="AA12" s="108"/>
      <c r="AB12" s="108"/>
      <c r="AC12" s="108"/>
    </row>
    <row r="13" spans="1:49" s="6" customFormat="1" x14ac:dyDescent="0.2">
      <c r="A13" s="119"/>
      <c r="B13" s="107"/>
      <c r="C13" s="107"/>
      <c r="D13" s="107"/>
      <c r="E13" s="107"/>
      <c r="F13" s="107"/>
      <c r="G13" s="107"/>
      <c r="I13" s="107"/>
      <c r="J13" s="107"/>
      <c r="K13" s="107"/>
      <c r="L13" s="107"/>
      <c r="M13" s="107"/>
      <c r="N13" s="107"/>
      <c r="O13" s="107"/>
      <c r="P13" s="107"/>
      <c r="R13" s="107"/>
      <c r="S13" s="107"/>
      <c r="T13" s="107"/>
      <c r="U13" s="107"/>
      <c r="V13" s="107"/>
      <c r="W13" s="107"/>
      <c r="X13" s="107"/>
      <c r="Y13" s="107"/>
      <c r="Z13" s="107"/>
      <c r="AA13" s="110"/>
      <c r="AB13" s="107"/>
      <c r="AC13" s="107"/>
      <c r="AD13" s="107"/>
      <c r="AE13" s="107"/>
      <c r="AF13" s="107"/>
      <c r="AG13" s="107"/>
      <c r="AH13" s="107"/>
      <c r="AI13" s="107"/>
      <c r="AJ13" s="107"/>
      <c r="AK13" s="107"/>
      <c r="AL13" s="107"/>
      <c r="AM13" s="107"/>
      <c r="AN13" s="107"/>
      <c r="AO13" s="107"/>
      <c r="AP13" s="107"/>
      <c r="AQ13" s="107"/>
      <c r="AR13" s="107"/>
      <c r="AS13" s="107"/>
      <c r="AT13" s="107"/>
      <c r="AU13" s="107"/>
      <c r="AV13" s="107"/>
    </row>
    <row r="14" spans="1:49" s="6" customFormat="1" x14ac:dyDescent="0.2">
      <c r="A14" s="107"/>
      <c r="B14" s="107"/>
      <c r="C14" s="107"/>
      <c r="D14" s="107"/>
      <c r="E14" s="107"/>
      <c r="F14" s="107"/>
      <c r="G14" s="107"/>
      <c r="I14" s="107"/>
      <c r="J14" s="107"/>
      <c r="K14" s="107"/>
      <c r="L14" s="107"/>
      <c r="M14" s="107"/>
      <c r="N14" s="107"/>
      <c r="O14" s="107"/>
      <c r="P14" s="107"/>
      <c r="Q14" s="119"/>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row>
    <row r="15" spans="1:49" s="6" customFormat="1" x14ac:dyDescent="0.2">
      <c r="A15" s="107"/>
      <c r="B15" s="107"/>
      <c r="C15" s="107"/>
      <c r="D15" s="107"/>
      <c r="E15" s="107"/>
      <c r="F15" s="107"/>
      <c r="G15" s="107"/>
      <c r="H15" s="119"/>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row>
    <row r="16" spans="1:49" s="6" customFormat="1" ht="15" customHeight="1" x14ac:dyDescent="0.2">
      <c r="A16" s="2324" t="s">
        <v>7</v>
      </c>
      <c r="B16" s="2325"/>
      <c r="C16" s="2325"/>
      <c r="D16" s="2325"/>
      <c r="E16" s="2325"/>
      <c r="F16" s="2325"/>
      <c r="G16" s="2325"/>
      <c r="H16" s="2325"/>
      <c r="I16" s="2325"/>
      <c r="J16" s="2325"/>
      <c r="K16" s="2325"/>
      <c r="L16" s="2325"/>
      <c r="M16" s="2325"/>
      <c r="N16" s="2325"/>
      <c r="O16" s="2325"/>
      <c r="P16" s="2325"/>
      <c r="Q16" s="2325"/>
      <c r="R16" s="2325"/>
      <c r="S16" s="2325"/>
      <c r="T16" s="2325"/>
      <c r="U16" s="2325"/>
      <c r="V16" s="2325"/>
      <c r="W16" s="2325"/>
      <c r="X16" s="2325"/>
      <c r="Y16" s="2325"/>
      <c r="Z16" s="2325"/>
      <c r="AA16" s="2325"/>
      <c r="AB16" s="2325"/>
      <c r="AC16" s="2325"/>
      <c r="AD16" s="2325"/>
      <c r="AE16" s="2325"/>
      <c r="AF16" s="2325"/>
      <c r="AG16" s="2325"/>
      <c r="AH16" s="2325"/>
      <c r="AI16" s="2325"/>
      <c r="AJ16" s="2325"/>
      <c r="AK16" s="2325"/>
      <c r="AL16" s="2325"/>
      <c r="AM16" s="2325"/>
      <c r="AN16" s="2325"/>
      <c r="AO16" s="2325"/>
      <c r="AP16" s="2325"/>
      <c r="AQ16" s="2325"/>
      <c r="AR16" s="2325"/>
      <c r="AS16" s="2325"/>
      <c r="AT16" s="2325"/>
      <c r="AU16" s="2325"/>
      <c r="AV16" s="2325"/>
      <c r="AW16" s="2326"/>
    </row>
    <row r="17" spans="1:49" s="6" customFormat="1" ht="15" customHeight="1" x14ac:dyDescent="0.2">
      <c r="A17" s="2327" t="s">
        <v>8</v>
      </c>
      <c r="B17" s="2328"/>
      <c r="C17" s="2328"/>
      <c r="D17" s="2328"/>
      <c r="E17" s="2328"/>
      <c r="F17" s="2328"/>
      <c r="G17" s="2328"/>
      <c r="H17" s="2328"/>
      <c r="I17" s="2328"/>
      <c r="J17" s="2328"/>
      <c r="K17" s="2328"/>
      <c r="L17" s="2328"/>
      <c r="M17" s="2328"/>
      <c r="N17" s="2328"/>
      <c r="O17" s="2328"/>
      <c r="P17" s="2328"/>
      <c r="Q17" s="2328"/>
      <c r="R17" s="2328"/>
      <c r="S17" s="2328"/>
      <c r="T17" s="2328"/>
      <c r="U17" s="2328"/>
      <c r="V17" s="2328"/>
      <c r="W17" s="2328"/>
      <c r="X17" s="2328"/>
      <c r="Y17" s="2328"/>
      <c r="Z17" s="2328"/>
      <c r="AA17" s="2328"/>
      <c r="AB17" s="2328"/>
      <c r="AC17" s="2328"/>
      <c r="AD17" s="2328"/>
      <c r="AE17" s="2328"/>
      <c r="AF17" s="2328"/>
      <c r="AG17" s="2328"/>
      <c r="AH17" s="2328"/>
      <c r="AI17" s="2328"/>
      <c r="AJ17" s="2328"/>
      <c r="AK17" s="2328"/>
      <c r="AL17" s="2328"/>
      <c r="AM17" s="2328"/>
      <c r="AN17" s="2328"/>
      <c r="AO17" s="2328"/>
      <c r="AP17" s="2328"/>
      <c r="AQ17" s="2328"/>
      <c r="AR17" s="2328"/>
      <c r="AS17" s="2328"/>
      <c r="AT17" s="2328"/>
      <c r="AU17" s="2328"/>
      <c r="AV17" s="2328"/>
      <c r="AW17" s="2329"/>
    </row>
    <row r="18" spans="1:49" s="6" customFormat="1" ht="15.75" customHeight="1" x14ac:dyDescent="0.2">
      <c r="A18" s="2305" t="s">
        <v>9</v>
      </c>
      <c r="B18" s="2306"/>
      <c r="C18" s="2306"/>
      <c r="D18" s="2306"/>
      <c r="E18" s="2306"/>
      <c r="F18" s="2306"/>
      <c r="G18" s="2306"/>
      <c r="H18" s="2306"/>
      <c r="I18" s="2306"/>
      <c r="J18" s="2306"/>
      <c r="K18" s="2306"/>
      <c r="L18" s="2306"/>
      <c r="M18" s="2306"/>
      <c r="N18" s="2306"/>
      <c r="O18" s="2306"/>
      <c r="P18" s="2306"/>
      <c r="Q18" s="2306"/>
      <c r="R18" s="2306"/>
      <c r="S18" s="2306"/>
      <c r="T18" s="2306"/>
      <c r="U18" s="2306"/>
      <c r="V18" s="2306"/>
      <c r="W18" s="2306"/>
      <c r="X18" s="2306"/>
      <c r="Y18" s="2306"/>
      <c r="Z18" s="2306"/>
      <c r="AA18" s="2306"/>
      <c r="AB18" s="2306"/>
      <c r="AC18" s="2306"/>
      <c r="AD18" s="2306"/>
      <c r="AE18" s="2306"/>
      <c r="AF18" s="2306"/>
      <c r="AG18" s="2306"/>
      <c r="AH18" s="2306"/>
      <c r="AI18" s="2306"/>
      <c r="AJ18" s="2306"/>
      <c r="AK18" s="2306"/>
      <c r="AL18" s="2306"/>
      <c r="AM18" s="2306"/>
      <c r="AN18" s="2306"/>
      <c r="AO18" s="2306"/>
      <c r="AP18" s="2306"/>
      <c r="AQ18" s="2306"/>
      <c r="AR18" s="2306"/>
      <c r="AS18" s="2306"/>
      <c r="AT18" s="2306"/>
      <c r="AU18" s="2306"/>
      <c r="AV18" s="2306"/>
      <c r="AW18" s="2307"/>
    </row>
    <row r="19" spans="1:49" ht="12" customHeight="1" x14ac:dyDescent="0.2">
      <c r="A19" s="111"/>
      <c r="B19" s="111"/>
      <c r="C19" s="111"/>
      <c r="D19" s="111"/>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G19" s="108"/>
      <c r="AH19" s="818"/>
      <c r="AI19" s="818"/>
      <c r="AJ19" s="818"/>
      <c r="AK19" s="818"/>
      <c r="AL19" s="818"/>
      <c r="AM19" s="818"/>
      <c r="AN19" s="818"/>
      <c r="AO19" s="818"/>
      <c r="AP19" s="818"/>
      <c r="AQ19" s="818"/>
      <c r="AR19" s="818"/>
      <c r="AS19" s="818"/>
      <c r="AT19" s="818"/>
      <c r="AU19" s="818"/>
      <c r="AV19" s="818"/>
      <c r="AW19" s="819"/>
    </row>
    <row r="20" spans="1:49" ht="12" customHeight="1" x14ac:dyDescent="0.2">
      <c r="A20" s="111"/>
      <c r="B20" s="111"/>
      <c r="C20" s="111"/>
      <c r="D20" s="111"/>
      <c r="E20" s="111"/>
      <c r="F20" s="111"/>
      <c r="G20" s="111"/>
      <c r="H20" s="111"/>
      <c r="I20" s="111"/>
      <c r="J20" s="111"/>
      <c r="K20" s="111"/>
      <c r="L20" s="111"/>
      <c r="M20" s="111"/>
      <c r="N20" s="111"/>
      <c r="O20" s="111"/>
      <c r="P20" s="111"/>
      <c r="Q20" s="111"/>
      <c r="R20" s="111"/>
      <c r="S20" s="111"/>
      <c r="T20" s="111"/>
      <c r="U20" s="111"/>
      <c r="V20" s="111"/>
      <c r="W20" s="111"/>
      <c r="X20" s="111"/>
      <c r="Y20" s="111"/>
      <c r="Z20" s="111"/>
      <c r="AA20" s="111"/>
      <c r="AB20" s="111"/>
      <c r="AC20" s="111"/>
      <c r="AH20" s="112"/>
      <c r="AI20" s="112"/>
      <c r="AJ20" s="112"/>
      <c r="AK20" s="112"/>
      <c r="AL20" s="112"/>
      <c r="AM20" s="112"/>
      <c r="AN20" s="112"/>
      <c r="AO20" s="112"/>
      <c r="AP20" s="112"/>
      <c r="AQ20" s="112"/>
      <c r="AR20" s="112"/>
      <c r="AS20" s="112"/>
      <c r="AT20" s="112"/>
      <c r="AU20" s="112"/>
      <c r="AV20" s="112"/>
      <c r="AW20" s="112"/>
    </row>
    <row r="21" spans="1:49" ht="12" customHeight="1" x14ac:dyDescent="0.2">
      <c r="A21" s="112" t="s">
        <v>10</v>
      </c>
      <c r="B21" s="113"/>
      <c r="C21" s="113"/>
      <c r="D21" s="113"/>
      <c r="E21" s="113"/>
      <c r="F21" s="113"/>
      <c r="G21" s="113"/>
      <c r="H21" s="114"/>
      <c r="I21" s="114"/>
      <c r="J21" s="114"/>
      <c r="K21" s="114"/>
      <c r="L21" s="114"/>
      <c r="M21" s="114"/>
      <c r="N21" s="114"/>
      <c r="O21" s="114"/>
      <c r="P21" s="114"/>
      <c r="Q21" s="114"/>
      <c r="R21" s="114"/>
      <c r="S21" s="114"/>
      <c r="T21" s="114"/>
      <c r="U21" s="114"/>
      <c r="V21" s="114"/>
      <c r="W21" s="114"/>
      <c r="X21" s="113"/>
      <c r="Y21" s="113"/>
      <c r="Z21" s="113"/>
      <c r="AA21" s="111"/>
      <c r="AB21" s="111"/>
      <c r="AC21" s="111"/>
      <c r="AG21" s="1572" t="s">
        <v>11</v>
      </c>
      <c r="AH21" s="1573"/>
      <c r="AI21" s="1573"/>
      <c r="AJ21" s="1573"/>
      <c r="AK21" s="1573"/>
      <c r="AL21" s="1573"/>
      <c r="AM21" s="1573"/>
      <c r="AN21" s="1573"/>
      <c r="AO21" s="1573"/>
      <c r="AP21" s="1573"/>
      <c r="AQ21" s="1573"/>
      <c r="AR21" s="1573"/>
      <c r="AS21" s="1573"/>
      <c r="AT21" s="1573"/>
      <c r="AU21" s="1573"/>
      <c r="AV21" s="1573"/>
      <c r="AW21" s="1574"/>
    </row>
    <row r="22" spans="1:49" ht="12" customHeight="1" x14ac:dyDescent="0.25">
      <c r="A22" s="112"/>
      <c r="B22" s="113"/>
      <c r="C22" s="113"/>
      <c r="D22" s="113"/>
      <c r="E22" s="113"/>
      <c r="F22" s="113"/>
      <c r="G22" s="113"/>
      <c r="H22" s="114"/>
      <c r="I22" s="114"/>
      <c r="J22" s="114"/>
      <c r="K22" s="114"/>
      <c r="L22" s="114"/>
      <c r="M22" s="114"/>
      <c r="N22" s="114"/>
      <c r="O22" s="114"/>
      <c r="P22" s="114"/>
      <c r="Q22" s="114"/>
      <c r="R22" s="114"/>
      <c r="S22" s="114"/>
      <c r="T22" s="114"/>
      <c r="U22" s="114"/>
      <c r="V22" s="114"/>
      <c r="W22" s="114"/>
      <c r="X22" s="113"/>
      <c r="Y22" s="113"/>
      <c r="Z22" s="113"/>
      <c r="AA22" s="111"/>
      <c r="AB22" s="111"/>
      <c r="AC22" s="111"/>
      <c r="AG22" s="1575"/>
      <c r="AH22" s="114"/>
      <c r="AI22" s="108"/>
      <c r="AJ22" s="108"/>
      <c r="AK22" s="108"/>
      <c r="AL22" s="108"/>
      <c r="AM22" s="108"/>
      <c r="AN22" s="108"/>
      <c r="AO22" s="108"/>
      <c r="AP22" s="108"/>
      <c r="AQ22" s="108"/>
      <c r="AR22" s="108"/>
      <c r="AS22" s="108"/>
      <c r="AT22" s="108"/>
      <c r="AU22" s="108"/>
      <c r="AV22" s="108"/>
      <c r="AW22" s="1576"/>
    </row>
    <row r="23" spans="1:49" ht="12" customHeight="1" x14ac:dyDescent="0.25">
      <c r="A23" s="113"/>
      <c r="B23" s="113"/>
      <c r="C23" s="113"/>
      <c r="D23" s="113"/>
      <c r="E23" s="113"/>
      <c r="F23" s="113"/>
      <c r="G23" s="113"/>
      <c r="H23" s="114"/>
      <c r="I23" s="114"/>
      <c r="J23" s="114"/>
      <c r="K23" s="114"/>
      <c r="L23" s="114"/>
      <c r="M23" s="114"/>
      <c r="N23" s="114"/>
      <c r="O23" s="114"/>
      <c r="P23" s="114"/>
      <c r="Q23" s="114"/>
      <c r="R23" s="114"/>
      <c r="S23" s="114"/>
      <c r="T23" s="114"/>
      <c r="U23" s="114"/>
      <c r="V23" s="114"/>
      <c r="W23" s="114"/>
      <c r="X23" s="113"/>
      <c r="Y23" s="113"/>
      <c r="Z23" s="113"/>
      <c r="AG23" s="1577" t="s">
        <v>12</v>
      </c>
      <c r="AH23" s="114"/>
      <c r="AI23" s="108"/>
      <c r="AJ23" s="674"/>
      <c r="AK23" s="674"/>
      <c r="AL23" s="108"/>
      <c r="AM23" s="674"/>
      <c r="AN23" s="2310"/>
      <c r="AO23" s="2311"/>
      <c r="AP23" s="674"/>
      <c r="AQ23" s="674"/>
      <c r="AR23" s="674"/>
      <c r="AS23" s="674"/>
      <c r="AT23" s="674"/>
      <c r="AU23" s="674"/>
      <c r="AV23" s="674"/>
      <c r="AW23" s="1576"/>
    </row>
    <row r="24" spans="1:49" ht="15.75" x14ac:dyDescent="0.25">
      <c r="A24" s="113" t="s">
        <v>13</v>
      </c>
      <c r="B24" s="113"/>
      <c r="C24" s="113"/>
      <c r="D24" s="113"/>
      <c r="E24" s="113"/>
      <c r="F24" s="113"/>
      <c r="G24" s="113"/>
      <c r="H24" s="2319" t="s">
        <v>14</v>
      </c>
      <c r="I24" s="2320"/>
      <c r="L24" s="2315"/>
      <c r="M24" s="2316"/>
      <c r="N24" s="2315"/>
      <c r="O24" s="2316"/>
      <c r="P24" s="2308"/>
      <c r="Q24" s="2309"/>
      <c r="R24" s="122"/>
      <c r="S24" s="126"/>
      <c r="T24" s="2308"/>
      <c r="U24" s="2309"/>
      <c r="V24" s="796"/>
      <c r="W24" s="796"/>
      <c r="X24" s="2308"/>
      <c r="Y24" s="2309"/>
      <c r="Z24" s="2308"/>
      <c r="AA24" s="2309"/>
      <c r="AB24" s="2321"/>
      <c r="AC24" s="2322"/>
      <c r="AD24" s="108"/>
      <c r="AE24" s="108"/>
      <c r="AG24" s="1577" t="s">
        <v>15</v>
      </c>
      <c r="AH24" s="674"/>
      <c r="AI24" s="108"/>
      <c r="AJ24" s="674"/>
      <c r="AK24" s="674"/>
      <c r="AL24" s="108"/>
      <c r="AM24" s="674"/>
      <c r="AN24" s="2312"/>
      <c r="AO24" s="2313"/>
      <c r="AP24" s="674"/>
      <c r="AQ24" s="674"/>
      <c r="AR24" s="674"/>
      <c r="AS24" s="674"/>
      <c r="AT24" s="674"/>
      <c r="AU24" s="674"/>
      <c r="AV24" s="674"/>
      <c r="AW24" s="1576"/>
    </row>
    <row r="25" spans="1:49" ht="20.100000000000001" customHeight="1" x14ac:dyDescent="0.25">
      <c r="A25" s="112"/>
      <c r="B25" s="113"/>
      <c r="C25" s="113"/>
      <c r="D25" s="113"/>
      <c r="E25" s="113"/>
      <c r="F25" s="113"/>
      <c r="G25" s="113"/>
      <c r="H25" s="113"/>
      <c r="I25" s="113"/>
      <c r="J25" s="113"/>
      <c r="K25" s="113"/>
      <c r="L25" s="113"/>
      <c r="M25" s="113"/>
      <c r="N25" s="113"/>
      <c r="O25" s="113"/>
      <c r="P25" s="113"/>
      <c r="Q25" s="113"/>
      <c r="R25" s="113"/>
      <c r="S25" s="113"/>
      <c r="T25" s="113"/>
      <c r="U25" s="113"/>
      <c r="V25" s="113"/>
      <c r="W25" s="113"/>
      <c r="X25" s="113"/>
      <c r="Y25" s="113"/>
      <c r="Z25" s="113"/>
      <c r="AG25" s="1578"/>
      <c r="AH25" s="779"/>
      <c r="AI25" s="779"/>
      <c r="AJ25" s="779"/>
      <c r="AK25" s="779"/>
      <c r="AL25" s="779"/>
      <c r="AM25" s="779"/>
      <c r="AN25" s="779"/>
      <c r="AO25" s="779"/>
      <c r="AP25" s="779"/>
      <c r="AQ25" s="779"/>
      <c r="AR25" s="779"/>
      <c r="AS25" s="779"/>
      <c r="AT25" s="779"/>
      <c r="AU25" s="779"/>
      <c r="AV25" s="779"/>
      <c r="AW25" s="901"/>
    </row>
    <row r="26" spans="1:49" ht="15" customHeight="1" x14ac:dyDescent="0.25">
      <c r="A26" s="113" t="s">
        <v>16</v>
      </c>
      <c r="B26" s="113"/>
      <c r="C26" s="113"/>
      <c r="D26" s="113"/>
      <c r="E26" s="113"/>
      <c r="F26" s="113"/>
      <c r="G26" s="113"/>
      <c r="H26" s="2319" t="s">
        <v>17</v>
      </c>
      <c r="I26" s="2320"/>
      <c r="L26" s="2315"/>
      <c r="M26" s="2316"/>
      <c r="N26" s="2317"/>
      <c r="O26" s="2318"/>
      <c r="P26" s="2308"/>
      <c r="Q26" s="2309"/>
      <c r="R26" s="122"/>
      <c r="S26" s="126"/>
      <c r="T26" s="2308"/>
      <c r="U26" s="2309"/>
      <c r="V26" s="796"/>
      <c r="W26" s="796"/>
      <c r="X26" s="2308"/>
      <c r="Y26" s="2309"/>
      <c r="Z26" s="2308"/>
      <c r="AA26" s="2309"/>
      <c r="AB26" s="2321"/>
      <c r="AC26" s="2322"/>
      <c r="AD26" s="108"/>
      <c r="AE26" s="108"/>
      <c r="AG26" s="1579"/>
      <c r="AH26" s="1580"/>
      <c r="AI26" s="1580"/>
      <c r="AJ26" s="1580"/>
      <c r="AK26" s="1580"/>
      <c r="AL26" s="1580"/>
      <c r="AM26" s="1580"/>
      <c r="AN26" s="1580"/>
      <c r="AO26" s="1580"/>
      <c r="AP26" s="1580"/>
      <c r="AQ26" s="1580"/>
      <c r="AR26" s="1580"/>
      <c r="AS26" s="1580"/>
      <c r="AT26" s="1580"/>
      <c r="AU26" s="1580"/>
      <c r="AV26" s="1580"/>
      <c r="AW26" s="1581"/>
    </row>
    <row r="27" spans="1:49" ht="15.75" x14ac:dyDescent="0.25">
      <c r="A27" s="113"/>
      <c r="B27" s="113"/>
      <c r="C27" s="113"/>
      <c r="D27" s="113"/>
      <c r="E27" s="113"/>
      <c r="F27" s="113"/>
      <c r="G27" s="113"/>
      <c r="H27" s="113"/>
      <c r="I27" s="113"/>
      <c r="J27" s="125"/>
      <c r="K27" s="125"/>
      <c r="L27" s="114"/>
      <c r="M27" s="124"/>
      <c r="N27" s="124"/>
      <c r="O27" s="116"/>
      <c r="P27" s="114"/>
      <c r="Q27" s="116"/>
      <c r="R27" s="123"/>
      <c r="S27" s="123"/>
      <c r="T27" s="123"/>
      <c r="U27" s="123"/>
      <c r="V27" s="123"/>
      <c r="W27" s="123"/>
      <c r="X27" s="123"/>
      <c r="Y27" s="123"/>
      <c r="Z27" s="116"/>
      <c r="AG27" s="779"/>
      <c r="AH27" s="674"/>
      <c r="AI27" s="108"/>
      <c r="AJ27" s="108"/>
      <c r="AK27" s="674"/>
      <c r="AL27" s="108"/>
      <c r="AM27" s="674"/>
      <c r="AN27" s="674"/>
      <c r="AO27" s="674"/>
      <c r="AP27" s="674"/>
      <c r="AQ27" s="108"/>
      <c r="AR27" s="674"/>
      <c r="AS27" s="779"/>
      <c r="AT27" s="779"/>
      <c r="AU27" s="779"/>
      <c r="AV27" s="779"/>
      <c r="AW27" s="779"/>
    </row>
    <row r="28" spans="1:49" ht="15.75" x14ac:dyDescent="0.25">
      <c r="A28" s="113"/>
      <c r="B28" s="113"/>
      <c r="C28" s="113"/>
      <c r="D28" s="113"/>
      <c r="E28" s="113"/>
      <c r="F28" s="113"/>
      <c r="G28" s="113"/>
      <c r="H28" s="113"/>
      <c r="I28" s="113"/>
      <c r="J28" s="113"/>
      <c r="K28" s="113"/>
      <c r="L28" s="114"/>
      <c r="M28" s="115"/>
      <c r="N28" s="115"/>
      <c r="O28" s="116"/>
      <c r="P28" s="114"/>
      <c r="Q28" s="116"/>
      <c r="R28" s="116"/>
      <c r="S28" s="116"/>
      <c r="T28" s="116"/>
      <c r="U28" s="116"/>
      <c r="V28" s="116"/>
      <c r="W28" s="116"/>
      <c r="X28" s="116"/>
      <c r="Y28" s="116"/>
      <c r="Z28" s="116"/>
      <c r="AG28" s="779"/>
      <c r="AH28" s="674"/>
      <c r="AI28" s="674"/>
      <c r="AJ28" s="779"/>
      <c r="AK28" s="779"/>
      <c r="AL28" s="779"/>
      <c r="AM28" s="779"/>
      <c r="AN28" s="779"/>
      <c r="AO28" s="779"/>
      <c r="AP28" s="779"/>
      <c r="AQ28" s="779"/>
      <c r="AR28" s="779"/>
      <c r="AS28" s="779"/>
      <c r="AT28" s="779"/>
      <c r="AU28" s="779"/>
      <c r="AV28" s="779"/>
      <c r="AW28" s="779"/>
    </row>
    <row r="29" spans="1:49" ht="16.5" thickBot="1" x14ac:dyDescent="0.3">
      <c r="B29" s="110" t="s">
        <v>18</v>
      </c>
      <c r="N29" s="108"/>
      <c r="O29" s="117"/>
      <c r="P29" s="117"/>
      <c r="Q29" s="117"/>
      <c r="R29" s="117"/>
      <c r="S29" s="117"/>
      <c r="T29" s="117"/>
      <c r="U29" s="117"/>
      <c r="V29" s="117"/>
      <c r="W29" s="117"/>
      <c r="X29" s="117"/>
      <c r="Y29" s="117"/>
      <c r="Z29" s="117"/>
      <c r="AA29" s="117"/>
      <c r="AB29" s="117"/>
      <c r="AC29" s="117"/>
      <c r="AG29" s="674"/>
      <c r="AH29" s="108"/>
      <c r="AI29" s="108"/>
      <c r="AJ29" s="108"/>
      <c r="AK29" s="108"/>
      <c r="AL29" s="108"/>
      <c r="AM29" s="108"/>
      <c r="AN29" s="108"/>
      <c r="AO29" s="108"/>
      <c r="AP29" s="108"/>
      <c r="AQ29" s="108"/>
      <c r="AR29" s="108"/>
      <c r="AS29" s="674"/>
      <c r="AT29" s="674"/>
      <c r="AU29" s="674"/>
      <c r="AV29" s="674"/>
      <c r="AW29" s="674"/>
    </row>
    <row r="30" spans="1:49" x14ac:dyDescent="0.2">
      <c r="B30" s="110"/>
      <c r="AG30" s="667"/>
      <c r="AH30" s="667"/>
      <c r="AI30" s="667"/>
      <c r="AJ30" s="667"/>
      <c r="AK30" s="667"/>
      <c r="AL30" s="667"/>
      <c r="AM30" s="667"/>
      <c r="AN30" s="667"/>
      <c r="AO30" s="667"/>
      <c r="AP30" s="667"/>
      <c r="AQ30" s="667"/>
      <c r="AR30" s="667"/>
      <c r="AS30" s="667"/>
      <c r="AT30" s="667"/>
      <c r="AU30" s="667"/>
      <c r="AV30" s="667"/>
      <c r="AW30" s="667"/>
    </row>
    <row r="31" spans="1:49" ht="15.75" thickBot="1" x14ac:dyDescent="0.25">
      <c r="B31" s="110" t="s">
        <v>19</v>
      </c>
      <c r="N31" s="117"/>
      <c r="O31" s="117"/>
      <c r="P31" s="117"/>
      <c r="Q31" s="117"/>
      <c r="R31" s="117"/>
      <c r="S31" s="117"/>
      <c r="T31" s="117"/>
      <c r="U31" s="117"/>
      <c r="V31" s="117"/>
      <c r="W31" s="117"/>
      <c r="X31" s="117"/>
      <c r="Y31" s="117"/>
      <c r="Z31" s="117"/>
      <c r="AA31" s="117"/>
      <c r="AB31" s="117"/>
      <c r="AC31" s="117"/>
      <c r="AG31" s="667"/>
      <c r="AH31" s="667"/>
      <c r="AI31" s="667"/>
      <c r="AJ31" s="667"/>
      <c r="AK31" s="667"/>
      <c r="AL31" s="667"/>
      <c r="AM31" s="667"/>
      <c r="AN31" s="667"/>
      <c r="AO31" s="667"/>
      <c r="AP31" s="667"/>
      <c r="AQ31" s="667"/>
      <c r="AR31" s="667"/>
      <c r="AS31" s="667"/>
      <c r="AT31" s="667"/>
      <c r="AU31" s="667"/>
      <c r="AV31" s="667"/>
      <c r="AW31" s="667"/>
    </row>
    <row r="32" spans="1:49" ht="15.75" x14ac:dyDescent="0.25">
      <c r="B32" s="110"/>
      <c r="N32" s="108"/>
      <c r="O32" s="108"/>
      <c r="P32" s="108"/>
      <c r="Q32" s="108"/>
      <c r="R32" s="108"/>
      <c r="S32" s="108"/>
      <c r="T32" s="108"/>
      <c r="U32" s="108"/>
      <c r="V32" s="108"/>
      <c r="W32" s="108"/>
      <c r="X32" s="108"/>
      <c r="Y32" s="108"/>
      <c r="Z32" s="108"/>
      <c r="AA32" s="108"/>
      <c r="AB32" s="108"/>
      <c r="AC32" s="108"/>
      <c r="AG32" s="779"/>
      <c r="AH32" s="674"/>
      <c r="AI32" s="108"/>
      <c r="AJ32" s="674"/>
      <c r="AK32" s="674"/>
      <c r="AL32" s="108"/>
      <c r="AM32" s="674"/>
      <c r="AN32" s="674"/>
      <c r="AO32" s="674"/>
      <c r="AP32" s="674"/>
      <c r="AQ32" s="674"/>
      <c r="AR32" s="674"/>
      <c r="AS32" s="674"/>
      <c r="AT32" s="674"/>
      <c r="AU32" s="674"/>
      <c r="AV32" s="674"/>
      <c r="AW32" s="779"/>
    </row>
    <row r="33" spans="1:49" ht="15.75" x14ac:dyDescent="0.25">
      <c r="AG33" s="779"/>
      <c r="AH33" s="779"/>
      <c r="AI33" s="779"/>
      <c r="AJ33" s="779"/>
      <c r="AK33" s="779"/>
      <c r="AL33" s="779"/>
      <c r="AM33" s="779"/>
      <c r="AN33" s="779"/>
      <c r="AO33" s="779"/>
      <c r="AP33" s="779"/>
      <c r="AQ33" s="779"/>
      <c r="AR33" s="779"/>
      <c r="AS33" s="779"/>
      <c r="AT33" s="779"/>
      <c r="AU33" s="779"/>
      <c r="AV33" s="779"/>
      <c r="AW33" s="779"/>
    </row>
    <row r="34" spans="1:49" s="2099" customFormat="1" ht="15" customHeight="1" x14ac:dyDescent="0.2">
      <c r="A34" s="2314" t="s">
        <v>3486</v>
      </c>
      <c r="B34" s="2314"/>
      <c r="C34" s="2314"/>
      <c r="D34" s="2314"/>
      <c r="E34" s="2314"/>
      <c r="F34" s="2314"/>
      <c r="G34" s="2314"/>
      <c r="H34" s="2314"/>
      <c r="I34" s="2314"/>
      <c r="J34" s="2314"/>
      <c r="K34" s="2314"/>
      <c r="L34" s="2314"/>
      <c r="M34" s="2314"/>
      <c r="N34" s="2314"/>
      <c r="O34" s="2314"/>
      <c r="P34" s="2314"/>
      <c r="Q34" s="2314"/>
      <c r="R34" s="2314"/>
      <c r="S34" s="2314"/>
      <c r="T34" s="2314"/>
      <c r="U34" s="2314"/>
      <c r="V34" s="2314"/>
      <c r="W34" s="2314"/>
      <c r="X34" s="2314"/>
      <c r="Y34" s="2314"/>
      <c r="Z34" s="2314"/>
      <c r="AA34" s="2314"/>
      <c r="AB34" s="2314"/>
      <c r="AC34" s="2314"/>
      <c r="AD34" s="2314"/>
      <c r="AE34" s="2314"/>
      <c r="AF34" s="2314"/>
      <c r="AG34" s="2314"/>
      <c r="AH34" s="2314"/>
      <c r="AI34" s="2314"/>
      <c r="AJ34" s="2314"/>
      <c r="AK34" s="2314"/>
      <c r="AL34" s="2314"/>
      <c r="AM34" s="2314"/>
      <c r="AN34" s="2314"/>
      <c r="AO34" s="2314"/>
      <c r="AP34" s="2314"/>
      <c r="AQ34" s="2314"/>
      <c r="AR34" s="2314"/>
      <c r="AS34" s="2314"/>
      <c r="AT34" s="2314"/>
      <c r="AU34" s="2314"/>
      <c r="AV34" s="2314"/>
      <c r="AW34" s="2314"/>
    </row>
    <row r="35" spans="1:49" s="2099" customFormat="1" x14ac:dyDescent="0.2">
      <c r="A35" s="2314"/>
      <c r="B35" s="2314"/>
      <c r="C35" s="2314"/>
      <c r="D35" s="2314"/>
      <c r="E35" s="2314"/>
      <c r="F35" s="2314"/>
      <c r="G35" s="2314"/>
      <c r="H35" s="2314"/>
      <c r="I35" s="2314"/>
      <c r="J35" s="2314"/>
      <c r="K35" s="2314"/>
      <c r="L35" s="2314"/>
      <c r="M35" s="2314"/>
      <c r="N35" s="2314"/>
      <c r="O35" s="2314"/>
      <c r="P35" s="2314"/>
      <c r="Q35" s="2314"/>
      <c r="R35" s="2314"/>
      <c r="S35" s="2314"/>
      <c r="T35" s="2314"/>
      <c r="U35" s="2314"/>
      <c r="V35" s="2314"/>
      <c r="W35" s="2314"/>
      <c r="X35" s="2314"/>
      <c r="Y35" s="2314"/>
      <c r="Z35" s="2314"/>
      <c r="AA35" s="2314"/>
      <c r="AB35" s="2314"/>
      <c r="AC35" s="2314"/>
      <c r="AD35" s="2314"/>
      <c r="AE35" s="2314"/>
      <c r="AF35" s="2314"/>
      <c r="AG35" s="2314"/>
      <c r="AH35" s="2314"/>
      <c r="AI35" s="2314"/>
      <c r="AJ35" s="2314"/>
      <c r="AK35" s="2314"/>
      <c r="AL35" s="2314"/>
      <c r="AM35" s="2314"/>
      <c r="AN35" s="2314"/>
      <c r="AO35" s="2314"/>
      <c r="AP35" s="2314"/>
      <c r="AQ35" s="2314"/>
      <c r="AR35" s="2314"/>
      <c r="AS35" s="2314"/>
      <c r="AT35" s="2314"/>
      <c r="AU35" s="2314"/>
      <c r="AV35" s="2314"/>
      <c r="AW35" s="2314"/>
    </row>
  </sheetData>
  <customSheetViews>
    <customSheetView guid="{9C153D9E-615C-443B-9CD7-551163282F03}" scale="90" showPageBreaks="1" showGridLines="0" view="pageBreakPreview" topLeftCell="A22">
      <selection activeCell="A34" sqref="A34:AW35"/>
      <pageMargins left="0.314" right="0.314" top="0.11799999999999999" bottom="0.27500000000000002" header="0.157" footer="0.11799999999999999"/>
      <pageSetup scale="97" orientation="landscape" r:id="rId1"/>
      <headerFooter>
        <oddFooter>&amp;C&amp;P</oddFooter>
      </headerFooter>
    </customSheetView>
    <customSheetView guid="{BE9F68F7-D81B-4526-9959-D871EC50BDFF}" scale="90" showPageBreaks="1" showGridLines="0" view="pageBreakPreview" topLeftCell="A22">
      <selection activeCell="A34" sqref="A34:AW35"/>
      <pageMargins left="0.314" right="0.314" top="0.11799999999999999" bottom="0.27500000000000002" header="0.157" footer="0.11799999999999999"/>
      <pageSetup scale="97" orientation="landscape" r:id="rId2"/>
      <headerFooter>
        <oddFooter>&amp;C&amp;P</oddFooter>
      </headerFooter>
    </customSheetView>
    <customSheetView guid="{EF790C5B-80DA-4544-9EB7-EFE0323B2298}" scale="90" showPageBreaks="1" showGridLines="0" view="pageBreakPreview">
      <selection activeCell="K7" sqref="K7"/>
      <pageMargins left="0.314" right="0.314" top="0.11799999999999999" bottom="0.27500000000000002" header="0.157" footer="0.11799999999999999"/>
      <pageSetup scale="97" orientation="landscape" r:id="rId3"/>
      <headerFooter>
        <oddFooter>&amp;C&amp;P</oddFooter>
      </headerFooter>
    </customSheetView>
    <customSheetView guid="{C9D2DBB1-CD01-4732-8C86-64BE16C94753}" scale="90" showPageBreaks="1" showGridLines="0" view="pageBreakPreview">
      <selection activeCell="P31" sqref="P31"/>
      <pageMargins left="0.314" right="0.314" top="0.11799999999999999" bottom="0.27500000000000002" header="0.157" footer="0.11799999999999999"/>
      <pageSetup scale="97" orientation="landscape" r:id="rId4"/>
      <headerFooter>
        <oddFooter>&amp;C&amp;P</oddFooter>
      </headerFooter>
    </customSheetView>
    <customSheetView guid="{BFEC163F-7C4E-49B7-9F32-15225772E72F}" scale="90" showPageBreaks="1" showGridLines="0" view="pageBreakPreview" topLeftCell="A13">
      <selection activeCell="N24" sqref="N24:O24"/>
      <pageMargins left="0.314" right="0.314" top="0.11799999999999999" bottom="0.27500000000000002" header="0.157" footer="0.11799999999999999"/>
      <pageSetup scale="97" orientation="landscape" r:id="rId5"/>
      <headerFooter>
        <oddFooter>&amp;C&amp;P</oddFooter>
      </headerFooter>
    </customSheetView>
    <customSheetView guid="{5529DB6B-163A-4048-9107-267B30B97DF3}" scale="90" showPageBreaks="1" showGridLines="0" view="pageBreakPreview">
      <selection activeCell="AH25" sqref="AH25"/>
      <pageMargins left="0.314" right="0.314" top="0.11799999999999999" bottom="0.27500000000000002" header="0.157" footer="0.11799999999999999"/>
      <pageSetup scale="97" orientation="landscape" r:id="rId6"/>
      <headerFooter>
        <oddFooter>&amp;C&amp;P</oddFooter>
      </headerFooter>
    </customSheetView>
    <customSheetView guid="{9B0763AA-FA4B-479A-900C-C113E8BEEFEB}" scale="90" showPageBreaks="1" showGridLines="0" view="pageBreakPreview">
      <selection activeCell="AH25" sqref="AH25"/>
      <pageMargins left="0.314" right="0.314" top="0.11799999999999999" bottom="0.27500000000000002" header="0.157" footer="0.11799999999999999"/>
      <pageSetup scale="97" orientation="landscape" r:id="rId7"/>
      <headerFooter>
        <oddFooter>&amp;C&amp;P</oddFooter>
      </headerFooter>
    </customSheetView>
    <customSheetView guid="{89903799-8228-4A6D-8A81-7F80BC61226D}" scale="90" showPageBreaks="1" showGridLines="0" view="pageBreakPreview">
      <selection activeCell="AH25" sqref="AH25"/>
      <pageMargins left="0.314" right="0.314" top="0.11799999999999999" bottom="0.27500000000000002" header="0.157" footer="0.11799999999999999"/>
      <pageSetup scale="97" orientation="landscape" r:id="rId8"/>
      <headerFooter>
        <oddFooter>&amp;C&amp;P</oddFooter>
      </headerFooter>
    </customSheetView>
    <customSheetView guid="{2524630E-605A-4616-AD5D-6CF7B1E9752C}" scale="90" showPageBreaks="1" showGridLines="0" view="pageBreakPreview">
      <selection activeCell="K7" sqref="K7"/>
      <pageMargins left="0.314" right="0.314" top="0.11799999999999999" bottom="0.27500000000000002" header="0.157" footer="0.11799999999999999"/>
      <pageSetup scale="97" orientation="landscape" r:id="rId9"/>
      <headerFooter>
        <oddFooter>&amp;C&amp;P</oddFooter>
      </headerFooter>
    </customSheetView>
  </customSheetViews>
  <mergeCells count="25">
    <mergeCell ref="R7:AG7"/>
    <mergeCell ref="A16:AW16"/>
    <mergeCell ref="A17:AW17"/>
    <mergeCell ref="AB10:AE10"/>
    <mergeCell ref="T10:AA10"/>
    <mergeCell ref="T9:AF9"/>
    <mergeCell ref="A34:AW35"/>
    <mergeCell ref="N24:O24"/>
    <mergeCell ref="P24:Q24"/>
    <mergeCell ref="N26:O26"/>
    <mergeCell ref="P26:Q26"/>
    <mergeCell ref="X26:Y26"/>
    <mergeCell ref="H24:I24"/>
    <mergeCell ref="AB26:AC26"/>
    <mergeCell ref="X24:Y24"/>
    <mergeCell ref="AB24:AC24"/>
    <mergeCell ref="L24:M24"/>
    <mergeCell ref="L26:M26"/>
    <mergeCell ref="H26:I26"/>
    <mergeCell ref="T26:U26"/>
    <mergeCell ref="A18:AW18"/>
    <mergeCell ref="Z26:AA26"/>
    <mergeCell ref="T24:U24"/>
    <mergeCell ref="Z24:AA24"/>
    <mergeCell ref="AN23:AO24"/>
  </mergeCells>
  <phoneticPr fontId="0" type="noConversion"/>
  <pageMargins left="0.314" right="0.314" top="0.11799999999999999" bottom="0.27500000000000002" header="0.157" footer="0.11799999999999999"/>
  <pageSetup scale="97" orientation="landscape" r:id="rId10"/>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pageMargins left="0.7" right="0.7" top="0.75" bottom="0.75" header="0.3" footer="0.3"/>
    </customSheetView>
    <customSheetView guid="{BE9F68F7-D81B-4526-9959-D871EC50BDFF}">
      <pageMargins left="0.7" right="0.7" top="0.75" bottom="0.75" header="0.3" footer="0.3"/>
    </customSheetView>
    <customSheetView guid="{EF790C5B-80DA-4544-9EB7-EFE0323B2298}">
      <pageMargins left="0.7" right="0.7" top="0.75" bottom="0.75" header="0.3" footer="0.3"/>
    </customSheetView>
    <customSheetView guid="{2524630E-605A-4616-AD5D-6CF7B1E9752C}">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169"/>
  <sheetViews>
    <sheetView showGridLines="0" view="pageBreakPreview" topLeftCell="A10" zoomScale="90" zoomScaleNormal="120" zoomScaleSheetLayoutView="90" workbookViewId="0">
      <selection activeCell="X19" sqref="X19"/>
    </sheetView>
  </sheetViews>
  <sheetFormatPr defaultColWidth="2.7109375" defaultRowHeight="15.75" x14ac:dyDescent="0.25"/>
  <cols>
    <col min="1" max="1" width="2.85546875" style="1535" customWidth="1"/>
    <col min="2" max="2" width="59.5703125" style="1533" customWidth="1"/>
    <col min="3" max="3" width="3" style="1536" bestFit="1" customWidth="1"/>
    <col min="4" max="4" width="1.42578125" style="1537" customWidth="1"/>
    <col min="5" max="5" width="2.85546875" style="1533" customWidth="1"/>
    <col min="6" max="6" width="2.85546875" style="1532" customWidth="1"/>
    <col min="7" max="7" width="55" style="1533" customWidth="1"/>
    <col min="8" max="8" width="2.85546875" style="1533" customWidth="1"/>
    <col min="9" max="9" width="4.42578125" style="1533" customWidth="1"/>
    <col min="10" max="10" width="4" style="1534" bestFit="1" customWidth="1"/>
    <col min="11" max="16384" width="2.7109375" style="1030"/>
  </cols>
  <sheetData>
    <row r="1" spans="1:11" s="6" customFormat="1" ht="20.100000000000001" customHeight="1" x14ac:dyDescent="0.25">
      <c r="A1" s="2338" t="s">
        <v>20</v>
      </c>
      <c r="B1" s="2338"/>
      <c r="C1" s="2338"/>
      <c r="D1" s="2338"/>
      <c r="E1" s="2338"/>
      <c r="F1" s="2338"/>
      <c r="G1" s="2338"/>
      <c r="H1" s="2338"/>
      <c r="I1" s="2338"/>
      <c r="J1" s="2338"/>
    </row>
    <row r="2" spans="1:11" s="6" customFormat="1" ht="20.100000000000001" customHeight="1" x14ac:dyDescent="0.25">
      <c r="A2" s="1511"/>
      <c r="B2" s="1512"/>
      <c r="C2" s="1513"/>
      <c r="D2" s="1514"/>
      <c r="E2" s="1515"/>
      <c r="F2" s="1516"/>
      <c r="G2" s="1512"/>
      <c r="H2" s="1512"/>
      <c r="I2" s="1512"/>
      <c r="J2" s="1513"/>
      <c r="K2" s="1517"/>
    </row>
    <row r="3" spans="1:11" s="1517" customFormat="1" ht="14.1" customHeight="1" x14ac:dyDescent="0.2">
      <c r="A3" s="1350">
        <v>0</v>
      </c>
      <c r="B3" s="1518" t="s">
        <v>21</v>
      </c>
      <c r="C3" s="1513"/>
      <c r="D3" s="1514"/>
      <c r="E3" s="1519"/>
      <c r="F3" s="1353">
        <v>10</v>
      </c>
      <c r="G3" s="1518" t="s">
        <v>22</v>
      </c>
      <c r="H3" s="1513"/>
      <c r="I3" s="1521"/>
      <c r="J3" s="1513"/>
      <c r="K3" s="1521"/>
    </row>
    <row r="4" spans="1:11" s="1521" customFormat="1" ht="18" customHeight="1" x14ac:dyDescent="0.2">
      <c r="A4" s="1351"/>
      <c r="B4" s="666" t="s">
        <v>23</v>
      </c>
      <c r="C4" s="1513">
        <v>3</v>
      </c>
      <c r="D4" s="1514"/>
      <c r="E4" s="1519"/>
      <c r="F4" s="1353"/>
      <c r="G4" s="1528" t="s">
        <v>24</v>
      </c>
      <c r="J4" s="1513">
        <v>45</v>
      </c>
    </row>
    <row r="5" spans="1:11" s="1521" customFormat="1" ht="18" customHeight="1" x14ac:dyDescent="0.2">
      <c r="A5" s="1351"/>
      <c r="B5" s="666" t="s">
        <v>25</v>
      </c>
      <c r="C5" s="1513">
        <v>3</v>
      </c>
      <c r="D5" s="1514"/>
      <c r="E5" s="1519"/>
      <c r="F5" s="1353"/>
      <c r="G5" s="1528" t="s">
        <v>26</v>
      </c>
      <c r="J5" s="1521">
        <v>46</v>
      </c>
    </row>
    <row r="6" spans="1:11" s="1521" customFormat="1" ht="18" customHeight="1" x14ac:dyDescent="0.2">
      <c r="A6" s="1351"/>
      <c r="B6" s="666" t="s">
        <v>27</v>
      </c>
      <c r="C6" s="1513">
        <v>3</v>
      </c>
      <c r="D6" s="1514"/>
      <c r="E6" s="1519"/>
      <c r="F6" s="1353"/>
      <c r="G6" s="1528"/>
    </row>
    <row r="7" spans="1:11" s="1521" customFormat="1" ht="18" customHeight="1" x14ac:dyDescent="0.2">
      <c r="A7" s="1350">
        <v>1</v>
      </c>
      <c r="B7" s="1518" t="s">
        <v>28</v>
      </c>
      <c r="C7" s="1513">
        <v>4</v>
      </c>
      <c r="D7" s="1514"/>
      <c r="E7" s="1519"/>
      <c r="F7" s="1524">
        <v>11</v>
      </c>
      <c r="G7" s="1518" t="s">
        <v>29</v>
      </c>
      <c r="J7" s="1513">
        <v>53</v>
      </c>
    </row>
    <row r="8" spans="1:11" s="1521" customFormat="1" ht="18" customHeight="1" x14ac:dyDescent="0.2">
      <c r="A8" s="1352">
        <v>2</v>
      </c>
      <c r="B8" s="1518" t="s">
        <v>30</v>
      </c>
      <c r="C8" s="1513">
        <v>8</v>
      </c>
      <c r="D8" s="1514"/>
      <c r="E8" s="1519"/>
      <c r="F8" s="1524">
        <v>12</v>
      </c>
      <c r="G8" s="1518" t="s">
        <v>31</v>
      </c>
      <c r="J8" s="1513">
        <v>56</v>
      </c>
    </row>
    <row r="9" spans="1:11" s="1521" customFormat="1" ht="18" customHeight="1" x14ac:dyDescent="0.2">
      <c r="A9" s="1350">
        <v>3</v>
      </c>
      <c r="B9" s="1518" t="s">
        <v>32</v>
      </c>
      <c r="C9" s="1513">
        <v>12</v>
      </c>
      <c r="D9" s="1514"/>
      <c r="E9" s="1519"/>
      <c r="F9" s="1520">
        <v>13</v>
      </c>
      <c r="G9" s="2235" t="s">
        <v>33</v>
      </c>
      <c r="H9" s="1526"/>
      <c r="J9" s="1513"/>
    </row>
    <row r="10" spans="1:11" s="1521" customFormat="1" ht="18" customHeight="1" x14ac:dyDescent="0.25">
      <c r="A10" s="1524">
        <v>4</v>
      </c>
      <c r="B10" s="1518" t="s">
        <v>34</v>
      </c>
      <c r="C10" s="1513"/>
      <c r="D10" s="1514"/>
      <c r="E10" s="1519"/>
      <c r="F10" s="1516"/>
      <c r="G10" s="1523" t="s">
        <v>35</v>
      </c>
      <c r="H10" s="1526"/>
      <c r="J10" s="1513">
        <v>58</v>
      </c>
    </row>
    <row r="11" spans="1:11" s="1521" customFormat="1" ht="18" customHeight="1" x14ac:dyDescent="0.25">
      <c r="A11" s="1527"/>
      <c r="B11" s="1528" t="s">
        <v>36</v>
      </c>
      <c r="C11" s="1513">
        <v>16</v>
      </c>
      <c r="D11" s="1514"/>
      <c r="E11" s="1519"/>
      <c r="F11" s="1516"/>
      <c r="G11" s="1528" t="s">
        <v>37</v>
      </c>
      <c r="H11" s="1526"/>
      <c r="J11" s="1513">
        <v>59</v>
      </c>
    </row>
    <row r="12" spans="1:11" s="1521" customFormat="1" ht="18" customHeight="1" x14ac:dyDescent="0.2">
      <c r="A12" s="1350"/>
      <c r="B12" s="1528" t="s">
        <v>3400</v>
      </c>
      <c r="C12" s="1513">
        <v>19</v>
      </c>
      <c r="D12" s="1514"/>
      <c r="E12" s="1519"/>
      <c r="F12" s="1520">
        <v>14</v>
      </c>
      <c r="G12" s="1518" t="s">
        <v>38</v>
      </c>
      <c r="H12" s="1526"/>
      <c r="J12" s="1513">
        <v>60</v>
      </c>
    </row>
    <row r="13" spans="1:11" s="1521" customFormat="1" ht="18" customHeight="1" x14ac:dyDescent="0.2">
      <c r="A13" s="1527"/>
      <c r="B13" s="1528" t="s">
        <v>3401</v>
      </c>
      <c r="C13" s="1513">
        <v>22</v>
      </c>
      <c r="D13" s="1514"/>
      <c r="E13" s="1519"/>
      <c r="F13" s="1520">
        <v>15</v>
      </c>
      <c r="G13" s="776" t="s">
        <v>3421</v>
      </c>
      <c r="H13" s="1526"/>
      <c r="J13" s="1513">
        <v>61</v>
      </c>
    </row>
    <row r="14" spans="1:11" s="1521" customFormat="1" ht="18" customHeight="1" x14ac:dyDescent="0.2">
      <c r="A14" s="1524">
        <v>5</v>
      </c>
      <c r="B14" s="1518" t="s">
        <v>3399</v>
      </c>
      <c r="C14" s="1513">
        <v>24</v>
      </c>
      <c r="D14" s="1514"/>
      <c r="E14" s="1519"/>
      <c r="F14" s="1520">
        <v>16</v>
      </c>
      <c r="G14" s="776" t="s">
        <v>39</v>
      </c>
      <c r="H14" s="1526"/>
      <c r="J14" s="1513"/>
    </row>
    <row r="15" spans="1:11" s="1521" customFormat="1" ht="18" customHeight="1" x14ac:dyDescent="0.2">
      <c r="A15" s="1524">
        <v>6</v>
      </c>
      <c r="B15" s="1518" t="s">
        <v>40</v>
      </c>
      <c r="C15" s="1513">
        <v>26</v>
      </c>
      <c r="D15" s="1514"/>
      <c r="E15" s="1519"/>
      <c r="F15" s="1525"/>
      <c r="G15" s="1528" t="s">
        <v>41</v>
      </c>
      <c r="H15" s="1522"/>
      <c r="J15" s="1513">
        <v>62</v>
      </c>
    </row>
    <row r="16" spans="1:11" s="1521" customFormat="1" ht="18" customHeight="1" x14ac:dyDescent="0.2">
      <c r="A16" s="1524">
        <v>7</v>
      </c>
      <c r="B16" s="1518" t="s">
        <v>3398</v>
      </c>
      <c r="C16" s="1513"/>
      <c r="D16" s="1514"/>
      <c r="E16" s="1519"/>
      <c r="F16" s="1525"/>
      <c r="G16" s="1523" t="s">
        <v>42</v>
      </c>
      <c r="H16" s="1518"/>
      <c r="J16" s="1513">
        <v>74</v>
      </c>
    </row>
    <row r="17" spans="1:11" s="1521" customFormat="1" ht="18" customHeight="1" x14ac:dyDescent="0.25">
      <c r="A17" s="1527"/>
      <c r="B17" s="1521" t="s">
        <v>3402</v>
      </c>
      <c r="C17" s="1513">
        <v>28</v>
      </c>
      <c r="D17" s="1514"/>
      <c r="E17" s="1519"/>
      <c r="F17" s="1517"/>
      <c r="G17" s="1523" t="s">
        <v>43</v>
      </c>
      <c r="H17" s="1526"/>
      <c r="I17" s="1530"/>
      <c r="J17" s="1513">
        <v>75</v>
      </c>
    </row>
    <row r="18" spans="1:11" s="1521" customFormat="1" ht="18" customHeight="1" x14ac:dyDescent="0.25">
      <c r="A18" s="1527"/>
      <c r="B18" s="2236" t="s">
        <v>3403</v>
      </c>
      <c r="C18" s="1525">
        <v>30</v>
      </c>
      <c r="D18" s="1514"/>
      <c r="E18" s="1519"/>
      <c r="F18" s="1792">
        <v>17</v>
      </c>
      <c r="G18" s="1518" t="s">
        <v>44</v>
      </c>
      <c r="H18" s="1526"/>
      <c r="I18" s="1530"/>
      <c r="J18" s="1513">
        <v>79</v>
      </c>
    </row>
    <row r="19" spans="1:11" s="1521" customFormat="1" ht="18" customHeight="1" x14ac:dyDescent="0.25">
      <c r="A19" s="1520">
        <v>8</v>
      </c>
      <c r="B19" s="1518" t="s">
        <v>45</v>
      </c>
      <c r="C19" s="1512"/>
      <c r="D19" s="1512"/>
      <c r="E19" s="1519"/>
      <c r="F19" s="1792">
        <v>18</v>
      </c>
      <c r="G19" s="1518" t="s">
        <v>46</v>
      </c>
      <c r="H19" s="1524"/>
      <c r="I19" s="1530"/>
      <c r="J19" s="1513">
        <v>88</v>
      </c>
      <c r="K19" s="1033"/>
    </row>
    <row r="20" spans="1:11" s="1521" customFormat="1" ht="18" customHeight="1" x14ac:dyDescent="0.25">
      <c r="A20" s="1516"/>
      <c r="B20" s="1521" t="s">
        <v>47</v>
      </c>
      <c r="C20" s="1513">
        <v>36</v>
      </c>
      <c r="D20" s="1512"/>
      <c r="E20" s="1519"/>
      <c r="F20" s="1520">
        <v>19</v>
      </c>
      <c r="G20" s="1793" t="s">
        <v>48</v>
      </c>
      <c r="H20" s="1524"/>
      <c r="I20" s="1530"/>
      <c r="J20" s="1513">
        <v>89</v>
      </c>
      <c r="K20" s="1033"/>
    </row>
    <row r="21" spans="1:11" s="1521" customFormat="1" ht="18" customHeight="1" x14ac:dyDescent="0.25">
      <c r="A21" s="1516"/>
      <c r="B21" s="1521" t="s">
        <v>49</v>
      </c>
      <c r="C21" s="1513">
        <v>37</v>
      </c>
      <c r="D21" s="1512"/>
      <c r="E21" s="1519"/>
      <c r="F21" s="1520">
        <v>20</v>
      </c>
      <c r="G21" s="1793" t="s">
        <v>50</v>
      </c>
      <c r="H21" s="1524"/>
      <c r="I21" s="1530"/>
      <c r="J21" s="1513">
        <v>92</v>
      </c>
      <c r="K21" s="1033"/>
    </row>
    <row r="22" spans="1:11" s="1521" customFormat="1" ht="18" customHeight="1" x14ac:dyDescent="0.25">
      <c r="A22" s="1520">
        <v>9</v>
      </c>
      <c r="B22" s="776" t="s">
        <v>51</v>
      </c>
      <c r="E22" s="1519"/>
      <c r="F22" s="1520"/>
      <c r="G22" s="83" t="s">
        <v>52</v>
      </c>
      <c r="H22" s="89"/>
      <c r="I22" s="1530"/>
      <c r="J22" s="1513">
        <v>93</v>
      </c>
      <c r="K22" s="1033"/>
    </row>
    <row r="23" spans="1:11" s="1521" customFormat="1" ht="18" customHeight="1" x14ac:dyDescent="0.25">
      <c r="A23" s="1520"/>
      <c r="B23" s="1523" t="s">
        <v>3404</v>
      </c>
      <c r="C23" s="1525">
        <v>38</v>
      </c>
      <c r="D23" s="1514"/>
      <c r="E23" s="1519"/>
      <c r="F23" s="1520"/>
      <c r="G23" s="83" t="s">
        <v>53</v>
      </c>
      <c r="H23" s="1530"/>
      <c r="I23" s="1530"/>
      <c r="J23" s="1513">
        <v>94</v>
      </c>
      <c r="K23" s="1033"/>
    </row>
    <row r="24" spans="1:11" s="1521" customFormat="1" ht="18" customHeight="1" x14ac:dyDescent="0.25">
      <c r="A24" s="1520"/>
      <c r="B24" s="1093" t="s">
        <v>3405</v>
      </c>
      <c r="C24" s="1525">
        <v>39</v>
      </c>
      <c r="D24" s="1514"/>
      <c r="E24" s="1519"/>
      <c r="F24" s="1520"/>
      <c r="G24" s="83" t="s">
        <v>54</v>
      </c>
      <c r="H24" s="1530"/>
      <c r="I24" s="1530"/>
      <c r="J24" s="1513">
        <v>95</v>
      </c>
      <c r="K24" s="1033"/>
    </row>
    <row r="25" spans="1:11" s="1521" customFormat="1" ht="18" customHeight="1" x14ac:dyDescent="0.25">
      <c r="A25" s="1525"/>
      <c r="B25" s="1093" t="s">
        <v>3406</v>
      </c>
      <c r="C25" s="1788">
        <v>40</v>
      </c>
      <c r="D25" s="1789"/>
      <c r="E25" s="1519"/>
      <c r="F25" s="1520"/>
      <c r="G25" s="1530"/>
      <c r="H25" s="1530"/>
      <c r="I25" s="1530"/>
      <c r="J25" s="1513"/>
      <c r="K25" s="1033"/>
    </row>
    <row r="26" spans="1:11" s="1521" customFormat="1" ht="18" customHeight="1" x14ac:dyDescent="0.25">
      <c r="A26" s="1525"/>
      <c r="B26" s="1528" t="s">
        <v>3407</v>
      </c>
      <c r="C26" s="1788">
        <v>41</v>
      </c>
      <c r="D26" s="1789"/>
      <c r="E26" s="1519"/>
      <c r="F26" s="1520"/>
      <c r="G26" s="1530"/>
      <c r="H26" s="1530"/>
      <c r="I26" s="1530"/>
      <c r="J26" s="1513"/>
      <c r="K26" s="1033"/>
    </row>
    <row r="27" spans="1:11" s="1521" customFormat="1" ht="18" customHeight="1" x14ac:dyDescent="0.25">
      <c r="A27" s="1525"/>
      <c r="B27" s="1528" t="s">
        <v>3408</v>
      </c>
      <c r="C27" s="1788">
        <v>42</v>
      </c>
      <c r="D27" s="1789"/>
      <c r="E27" s="1519"/>
      <c r="F27" s="1791"/>
      <c r="G27" s="1530"/>
      <c r="H27" s="1530"/>
      <c r="I27" s="1530"/>
      <c r="J27" s="1513"/>
      <c r="K27" s="1033"/>
    </row>
    <row r="28" spans="1:11" s="1521" customFormat="1" ht="18" customHeight="1" x14ac:dyDescent="0.25">
      <c r="A28" s="1525"/>
      <c r="B28" s="1528" t="s">
        <v>3409</v>
      </c>
      <c r="C28" s="1527">
        <v>43</v>
      </c>
      <c r="D28" s="1789"/>
      <c r="E28" s="1519"/>
      <c r="F28" s="1791"/>
      <c r="G28" s="1530"/>
      <c r="H28" s="1530"/>
      <c r="I28" s="1530"/>
      <c r="J28" s="1513"/>
      <c r="K28" s="1033"/>
    </row>
    <row r="29" spans="1:11" s="1521" customFormat="1" ht="18" customHeight="1" x14ac:dyDescent="0.25">
      <c r="C29" s="1527"/>
      <c r="D29" s="1524"/>
      <c r="E29" s="1519"/>
      <c r="F29" s="1791"/>
      <c r="G29" s="1530"/>
      <c r="H29" s="1530"/>
      <c r="I29" s="1530"/>
      <c r="J29" s="1513"/>
      <c r="K29" s="1033"/>
    </row>
    <row r="30" spans="1:11" s="1033" customFormat="1" ht="18" customHeight="1" x14ac:dyDescent="0.25">
      <c r="A30" s="1521"/>
      <c r="B30" s="1521"/>
      <c r="C30" s="1527"/>
      <c r="D30" s="1531"/>
      <c r="E30" s="1790"/>
      <c r="F30" s="1791"/>
      <c r="G30" s="1530"/>
      <c r="H30" s="1530"/>
      <c r="I30" s="1530"/>
      <c r="J30" s="1513"/>
    </row>
    <row r="31" spans="1:11" s="1033" customFormat="1" ht="18" customHeight="1" x14ac:dyDescent="0.25">
      <c r="A31" s="1521"/>
      <c r="B31" s="1521"/>
      <c r="C31" s="1527"/>
      <c r="D31" s="1531"/>
      <c r="E31" s="1790"/>
      <c r="F31" s="1516"/>
      <c r="G31" s="1530"/>
      <c r="H31" s="1530"/>
      <c r="I31" s="1530"/>
      <c r="J31" s="1513"/>
    </row>
    <row r="32" spans="1:11" s="1033" customFormat="1" ht="18" customHeight="1" x14ac:dyDescent="0.25">
      <c r="A32" s="1527"/>
      <c r="B32" s="1529"/>
      <c r="C32" s="1527"/>
      <c r="D32" s="1531"/>
      <c r="E32" s="1521"/>
      <c r="F32" s="1516"/>
      <c r="G32" s="1530"/>
      <c r="H32" s="1530"/>
      <c r="I32" s="1530"/>
      <c r="J32" s="1513"/>
    </row>
    <row r="33" spans="1:10" s="1033" customFormat="1" ht="18" customHeight="1" x14ac:dyDescent="0.25">
      <c r="A33" s="1527"/>
      <c r="B33" s="1521"/>
      <c r="C33" s="1527"/>
      <c r="D33" s="1531"/>
      <c r="E33" s="1530"/>
      <c r="F33" s="1516"/>
      <c r="G33" s="1530"/>
      <c r="H33" s="1530"/>
      <c r="I33" s="1530"/>
      <c r="J33" s="1513"/>
    </row>
    <row r="34" spans="1:10" s="1033" customFormat="1" x14ac:dyDescent="0.25">
      <c r="A34" s="1527"/>
      <c r="B34" s="1521"/>
      <c r="C34" s="1527"/>
      <c r="D34" s="1531"/>
      <c r="E34" s="1530"/>
      <c r="F34" s="1516"/>
      <c r="G34" s="1530"/>
      <c r="H34" s="1530"/>
      <c r="I34" s="1530"/>
      <c r="J34" s="1513"/>
    </row>
    <row r="35" spans="1:10" s="1033" customFormat="1" x14ac:dyDescent="0.25">
      <c r="A35" s="1527"/>
      <c r="B35" s="1521"/>
      <c r="C35" s="1527"/>
      <c r="D35" s="1531"/>
      <c r="E35" s="1530"/>
      <c r="F35" s="1516"/>
      <c r="G35" s="1530"/>
      <c r="H35" s="1530"/>
      <c r="I35" s="1530"/>
      <c r="J35" s="1513"/>
    </row>
    <row r="36" spans="1:10" s="1033" customFormat="1" ht="14.25" customHeight="1" x14ac:dyDescent="0.25">
      <c r="A36" s="1350"/>
      <c r="B36" s="1530"/>
      <c r="C36" s="1527"/>
      <c r="D36" s="1531"/>
      <c r="E36" s="1530"/>
      <c r="F36" s="1516"/>
      <c r="G36" s="1530"/>
      <c r="H36" s="1530"/>
      <c r="I36" s="1530"/>
      <c r="J36" s="1513"/>
    </row>
    <row r="37" spans="1:10" s="1033" customFormat="1" ht="15" customHeight="1" x14ac:dyDescent="0.25">
      <c r="A37" s="1511"/>
      <c r="B37" s="1529"/>
      <c r="C37" s="1527"/>
      <c r="D37" s="1531"/>
      <c r="E37" s="1530"/>
      <c r="F37" s="1516"/>
      <c r="G37" s="1530"/>
      <c r="H37" s="1530"/>
      <c r="I37" s="1530"/>
      <c r="J37" s="1513"/>
    </row>
    <row r="38" spans="1:10" s="1033" customFormat="1" x14ac:dyDescent="0.25">
      <c r="A38" s="1511"/>
      <c r="B38" s="1529"/>
      <c r="C38" s="1527"/>
      <c r="D38" s="1531"/>
      <c r="E38" s="1530"/>
      <c r="F38" s="1516"/>
      <c r="G38" s="1530"/>
      <c r="H38" s="1530"/>
      <c r="I38" s="1530"/>
      <c r="J38" s="1513"/>
    </row>
    <row r="39" spans="1:10" s="1033" customFormat="1" x14ac:dyDescent="0.25">
      <c r="A39" s="1350"/>
      <c r="B39" s="1530"/>
      <c r="C39" s="1527"/>
      <c r="D39" s="1531"/>
      <c r="E39" s="1530"/>
      <c r="F39" s="1516"/>
      <c r="G39" s="1530"/>
      <c r="H39" s="1530"/>
      <c r="I39" s="1530"/>
      <c r="J39" s="1513"/>
    </row>
    <row r="40" spans="1:10" s="1033" customFormat="1" x14ac:dyDescent="0.25">
      <c r="A40" s="1350"/>
      <c r="B40" s="1530"/>
      <c r="C40" s="1527"/>
      <c r="D40" s="1531"/>
      <c r="E40" s="1530"/>
      <c r="F40" s="1516"/>
      <c r="G40" s="1530"/>
      <c r="H40" s="1530"/>
      <c r="I40" s="1530"/>
      <c r="J40" s="1513"/>
    </row>
    <row r="41" spans="1:10" s="1033" customFormat="1" x14ac:dyDescent="0.25">
      <c r="A41" s="1350"/>
      <c r="B41" s="1530"/>
      <c r="C41" s="1527"/>
      <c r="D41" s="1531"/>
      <c r="E41" s="1530"/>
      <c r="F41" s="1516"/>
      <c r="G41" s="1530"/>
      <c r="H41" s="1530"/>
      <c r="I41" s="1530"/>
      <c r="J41" s="1513"/>
    </row>
    <row r="42" spans="1:10" s="1033" customFormat="1" x14ac:dyDescent="0.25">
      <c r="A42" s="1350"/>
      <c r="B42" s="1530"/>
      <c r="C42" s="1527"/>
      <c r="D42" s="1531"/>
      <c r="E42" s="1530"/>
      <c r="F42" s="1516"/>
      <c r="G42" s="1530"/>
      <c r="H42" s="1530"/>
      <c r="I42" s="1530"/>
      <c r="J42" s="1513"/>
    </row>
    <row r="43" spans="1:10" s="1033" customFormat="1" x14ac:dyDescent="0.25">
      <c r="A43" s="1531"/>
      <c r="B43" s="1530"/>
      <c r="C43" s="1527"/>
      <c r="D43" s="1531"/>
      <c r="E43" s="1530"/>
      <c r="F43" s="1516"/>
      <c r="G43" s="1530"/>
      <c r="H43" s="1530"/>
      <c r="I43" s="1530"/>
      <c r="J43" s="1513"/>
    </row>
    <row r="44" spans="1:10" s="1033" customFormat="1" x14ac:dyDescent="0.25">
      <c r="A44" s="1511"/>
      <c r="B44" s="1530"/>
      <c r="C44" s="1527"/>
      <c r="D44" s="1531"/>
      <c r="E44" s="1530"/>
      <c r="F44" s="1516"/>
      <c r="G44" s="1530"/>
      <c r="H44" s="1530"/>
      <c r="I44" s="1530"/>
      <c r="J44" s="1513"/>
    </row>
    <row r="45" spans="1:10" s="1033" customFormat="1" x14ac:dyDescent="0.25">
      <c r="A45" s="1511"/>
      <c r="B45" s="1530"/>
      <c r="C45" s="1527"/>
      <c r="D45" s="1531"/>
      <c r="E45" s="1530"/>
      <c r="F45" s="1516"/>
      <c r="G45" s="1530"/>
      <c r="H45" s="1530"/>
      <c r="I45" s="1530"/>
      <c r="J45" s="1513"/>
    </row>
    <row r="46" spans="1:10" s="1033" customFormat="1" x14ac:dyDescent="0.25">
      <c r="A46" s="1511"/>
      <c r="B46" s="1530"/>
      <c r="C46" s="1527"/>
      <c r="D46" s="1531"/>
      <c r="E46" s="1530"/>
      <c r="F46" s="1516"/>
      <c r="G46" s="1530"/>
      <c r="H46" s="1530"/>
      <c r="I46" s="1530"/>
      <c r="J46" s="1513"/>
    </row>
    <row r="47" spans="1:10" s="1033" customFormat="1" x14ac:dyDescent="0.25">
      <c r="A47" s="1511"/>
      <c r="B47" s="1530"/>
      <c r="C47" s="1527"/>
      <c r="D47" s="1531"/>
      <c r="E47" s="1530"/>
      <c r="F47" s="1516"/>
      <c r="G47" s="1530"/>
      <c r="H47" s="1530"/>
      <c r="I47" s="1530"/>
      <c r="J47" s="1513"/>
    </row>
    <row r="48" spans="1:10" s="1033" customFormat="1" x14ac:dyDescent="0.25">
      <c r="A48" s="1511"/>
      <c r="B48" s="1530"/>
      <c r="C48" s="1527"/>
      <c r="D48" s="1531"/>
      <c r="E48" s="1530"/>
      <c r="F48" s="1516"/>
      <c r="G48" s="1530"/>
      <c r="H48" s="1530"/>
      <c r="I48" s="1530"/>
      <c r="J48" s="1513"/>
    </row>
    <row r="49" spans="1:10" s="1033" customFormat="1" x14ac:dyDescent="0.25">
      <c r="A49" s="1511"/>
      <c r="B49" s="1530"/>
      <c r="C49" s="1527"/>
      <c r="D49" s="1531"/>
      <c r="E49" s="1530"/>
      <c r="F49" s="1516"/>
      <c r="G49" s="1530"/>
      <c r="H49" s="1530"/>
      <c r="I49" s="1530"/>
      <c r="J49" s="1513"/>
    </row>
    <row r="50" spans="1:10" s="1033" customFormat="1" x14ac:dyDescent="0.25">
      <c r="A50" s="1511"/>
      <c r="B50" s="1530"/>
      <c r="C50" s="1527"/>
      <c r="D50" s="1531"/>
      <c r="E50" s="1530"/>
      <c r="F50" s="1516"/>
      <c r="G50" s="1530"/>
      <c r="H50" s="1530"/>
      <c r="I50" s="1530"/>
      <c r="J50" s="1513"/>
    </row>
    <row r="51" spans="1:10" s="1033" customFormat="1" x14ac:dyDescent="0.25">
      <c r="A51" s="1511"/>
      <c r="B51" s="1530"/>
      <c r="C51" s="1527"/>
      <c r="D51" s="1531"/>
      <c r="E51" s="1530"/>
      <c r="F51" s="1516"/>
      <c r="G51" s="1530"/>
      <c r="H51" s="1530"/>
      <c r="I51" s="1530"/>
      <c r="J51" s="1513"/>
    </row>
    <row r="52" spans="1:10" s="1033" customFormat="1" x14ac:dyDescent="0.25">
      <c r="A52" s="1511"/>
      <c r="B52" s="1530"/>
      <c r="C52" s="1527"/>
      <c r="D52" s="1531"/>
      <c r="E52" s="1530"/>
      <c r="F52" s="1516"/>
      <c r="G52" s="1530"/>
      <c r="H52" s="1530"/>
      <c r="I52" s="1530"/>
      <c r="J52" s="1513"/>
    </row>
    <row r="53" spans="1:10" s="1033" customFormat="1" x14ac:dyDescent="0.25">
      <c r="A53" s="1511"/>
      <c r="B53" s="1530"/>
      <c r="C53" s="1527"/>
      <c r="D53" s="1531"/>
      <c r="E53" s="1530"/>
      <c r="F53" s="1516"/>
      <c r="G53" s="1530"/>
      <c r="H53" s="1530"/>
      <c r="I53" s="1530"/>
      <c r="J53" s="1513"/>
    </row>
    <row r="54" spans="1:10" s="1033" customFormat="1" x14ac:dyDescent="0.25">
      <c r="A54" s="1511"/>
      <c r="B54" s="1530"/>
      <c r="C54" s="1527"/>
      <c r="D54" s="1531"/>
      <c r="E54" s="1530"/>
      <c r="F54" s="1516"/>
      <c r="G54" s="1530"/>
      <c r="H54" s="1530"/>
      <c r="I54" s="1530"/>
      <c r="J54" s="1513"/>
    </row>
    <row r="55" spans="1:10" s="1033" customFormat="1" x14ac:dyDescent="0.25">
      <c r="A55" s="1511"/>
      <c r="B55" s="1530"/>
      <c r="C55" s="1527"/>
      <c r="D55" s="1531"/>
      <c r="E55" s="1530"/>
      <c r="F55" s="1516"/>
      <c r="G55" s="1530"/>
      <c r="H55" s="1530"/>
      <c r="I55" s="1530"/>
      <c r="J55" s="1513"/>
    </row>
    <row r="56" spans="1:10" s="1033" customFormat="1" x14ac:dyDescent="0.25">
      <c r="A56" s="1511"/>
      <c r="B56" s="1530"/>
      <c r="C56" s="1527"/>
      <c r="D56" s="1531"/>
      <c r="E56" s="1530"/>
      <c r="F56" s="1516"/>
      <c r="G56" s="1530"/>
      <c r="H56" s="1530"/>
      <c r="I56" s="1530"/>
      <c r="J56" s="1513"/>
    </row>
    <row r="57" spans="1:10" s="1033" customFormat="1" x14ac:dyDescent="0.25">
      <c r="A57" s="1511"/>
      <c r="B57" s="1530"/>
      <c r="C57" s="1527"/>
      <c r="D57" s="1531"/>
      <c r="E57" s="1530"/>
      <c r="F57" s="1516"/>
      <c r="G57" s="1530"/>
      <c r="H57" s="1530"/>
      <c r="I57" s="1530"/>
      <c r="J57" s="1513"/>
    </row>
    <row r="58" spans="1:10" s="1033" customFormat="1" x14ac:dyDescent="0.25">
      <c r="A58" s="1511"/>
      <c r="B58" s="1530"/>
      <c r="C58" s="1527"/>
      <c r="D58" s="1531"/>
      <c r="E58" s="1530"/>
      <c r="F58" s="1516"/>
      <c r="G58" s="1530"/>
      <c r="H58" s="1530"/>
      <c r="I58" s="1530"/>
      <c r="J58" s="1513"/>
    </row>
    <row r="59" spans="1:10" s="1033" customFormat="1" x14ac:dyDescent="0.25">
      <c r="A59" s="1511"/>
      <c r="B59" s="1530"/>
      <c r="C59" s="1527"/>
      <c r="D59" s="1531"/>
      <c r="E59" s="1530"/>
      <c r="F59" s="1516"/>
      <c r="G59" s="1530"/>
      <c r="H59" s="1530"/>
      <c r="I59" s="1530"/>
      <c r="J59" s="1513"/>
    </row>
    <row r="60" spans="1:10" s="1033" customFormat="1" x14ac:dyDescent="0.25">
      <c r="A60" s="1511"/>
      <c r="B60" s="1530"/>
      <c r="C60" s="1527"/>
      <c r="D60" s="1531"/>
      <c r="E60" s="1530"/>
      <c r="F60" s="1516"/>
      <c r="G60" s="1530"/>
      <c r="H60" s="1530"/>
      <c r="I60" s="1530"/>
      <c r="J60" s="1513"/>
    </row>
    <row r="61" spans="1:10" s="1033" customFormat="1" x14ac:dyDescent="0.25">
      <c r="A61" s="1511"/>
      <c r="B61" s="1530"/>
      <c r="C61" s="1527"/>
      <c r="D61" s="1531"/>
      <c r="E61" s="1530"/>
      <c r="F61" s="1516"/>
      <c r="G61" s="1530"/>
      <c r="H61" s="1530"/>
      <c r="I61" s="1530"/>
      <c r="J61" s="1513"/>
    </row>
    <row r="62" spans="1:10" s="1033" customFormat="1" x14ac:dyDescent="0.25">
      <c r="A62" s="1511"/>
      <c r="B62" s="1530"/>
      <c r="C62" s="1527"/>
      <c r="D62" s="1531"/>
      <c r="E62" s="1530"/>
      <c r="F62" s="1516"/>
      <c r="G62" s="1530"/>
      <c r="H62" s="1530"/>
      <c r="I62" s="1530"/>
      <c r="J62" s="1513"/>
    </row>
    <row r="63" spans="1:10" s="1033" customFormat="1" x14ac:dyDescent="0.25">
      <c r="A63" s="1511"/>
      <c r="B63" s="1530"/>
      <c r="C63" s="1527"/>
      <c r="D63" s="1531"/>
      <c r="E63" s="1530"/>
      <c r="F63" s="1516"/>
      <c r="G63" s="1530"/>
      <c r="H63" s="1530"/>
      <c r="I63" s="1530"/>
      <c r="J63" s="1513"/>
    </row>
    <row r="64" spans="1:10" s="1033" customFormat="1" x14ac:dyDescent="0.25">
      <c r="A64" s="1511"/>
      <c r="B64" s="1530"/>
      <c r="C64" s="1527"/>
      <c r="D64" s="1531"/>
      <c r="E64" s="1530"/>
      <c r="F64" s="1516"/>
      <c r="G64" s="1530"/>
      <c r="H64" s="1530"/>
      <c r="I64" s="1530"/>
      <c r="J64" s="1513"/>
    </row>
    <row r="65" spans="1:10" s="1033" customFormat="1" x14ac:dyDescent="0.25">
      <c r="A65" s="1511"/>
      <c r="B65" s="1530"/>
      <c r="C65" s="1527"/>
      <c r="D65" s="1531"/>
      <c r="E65" s="1530"/>
      <c r="F65" s="1516"/>
      <c r="G65" s="1530"/>
      <c r="H65" s="1530"/>
      <c r="I65" s="1530"/>
      <c r="J65" s="1513"/>
    </row>
    <row r="66" spans="1:10" s="1033" customFormat="1" x14ac:dyDescent="0.25">
      <c r="A66" s="1511"/>
      <c r="B66" s="1530"/>
      <c r="C66" s="1527"/>
      <c r="D66" s="1531"/>
      <c r="E66" s="1530"/>
      <c r="F66" s="1516"/>
      <c r="G66" s="1530"/>
      <c r="H66" s="1530"/>
      <c r="I66" s="1530"/>
      <c r="J66" s="1513"/>
    </row>
    <row r="67" spans="1:10" s="1033" customFormat="1" x14ac:dyDescent="0.25">
      <c r="A67" s="1511"/>
      <c r="B67" s="1530"/>
      <c r="C67" s="1527"/>
      <c r="D67" s="1531"/>
      <c r="E67" s="1530"/>
      <c r="F67" s="1516"/>
      <c r="G67" s="1530"/>
      <c r="H67" s="1530"/>
      <c r="I67" s="1530"/>
      <c r="J67" s="1513"/>
    </row>
    <row r="68" spans="1:10" s="1033" customFormat="1" x14ac:dyDescent="0.25">
      <c r="A68" s="1511"/>
      <c r="B68" s="1530"/>
      <c r="C68" s="1527"/>
      <c r="D68" s="1531"/>
      <c r="E68" s="1530"/>
      <c r="F68" s="1516"/>
      <c r="G68" s="1530"/>
      <c r="H68" s="1530"/>
      <c r="I68" s="1530"/>
      <c r="J68" s="1513"/>
    </row>
    <row r="69" spans="1:10" s="1033" customFormat="1" x14ac:dyDescent="0.25">
      <c r="A69" s="1511"/>
      <c r="B69" s="1530"/>
      <c r="C69" s="1527"/>
      <c r="D69" s="1531"/>
      <c r="E69" s="1530"/>
      <c r="F69" s="1516"/>
      <c r="G69" s="1530"/>
      <c r="H69" s="1530"/>
      <c r="I69" s="1530"/>
      <c r="J69" s="1513"/>
    </row>
    <row r="70" spans="1:10" s="1033" customFormat="1" x14ac:dyDescent="0.25">
      <c r="A70" s="1511"/>
      <c r="B70" s="1530"/>
      <c r="C70" s="1527"/>
      <c r="D70" s="1531"/>
      <c r="E70" s="1530"/>
      <c r="F70" s="1516"/>
      <c r="G70" s="1530"/>
      <c r="H70" s="1530"/>
      <c r="I70" s="1530"/>
      <c r="J70" s="1513"/>
    </row>
    <row r="71" spans="1:10" s="1033" customFormat="1" x14ac:dyDescent="0.25">
      <c r="A71" s="1511"/>
      <c r="B71" s="1530"/>
      <c r="C71" s="1527"/>
      <c r="D71" s="1531"/>
      <c r="E71" s="1530"/>
      <c r="F71" s="1516"/>
      <c r="G71" s="1530"/>
      <c r="H71" s="1530"/>
      <c r="I71" s="1530"/>
      <c r="J71" s="1513"/>
    </row>
    <row r="72" spans="1:10" s="1033" customFormat="1" x14ac:dyDescent="0.25">
      <c r="A72" s="1511"/>
      <c r="B72" s="1530"/>
      <c r="C72" s="1527"/>
      <c r="D72" s="1531"/>
      <c r="E72" s="1530"/>
      <c r="F72" s="1516"/>
      <c r="G72" s="1530"/>
      <c r="H72" s="1530"/>
      <c r="I72" s="1530"/>
      <c r="J72" s="1513"/>
    </row>
    <row r="73" spans="1:10" s="1033" customFormat="1" x14ac:dyDescent="0.25">
      <c r="A73" s="1511"/>
      <c r="B73" s="1530"/>
      <c r="C73" s="1527"/>
      <c r="D73" s="1531"/>
      <c r="E73" s="1530"/>
      <c r="F73" s="1516"/>
      <c r="G73" s="1530"/>
      <c r="H73" s="1530"/>
      <c r="I73" s="1530"/>
      <c r="J73" s="1513"/>
    </row>
    <row r="74" spans="1:10" s="1033" customFormat="1" x14ac:dyDescent="0.25">
      <c r="A74" s="1511"/>
      <c r="B74" s="1530"/>
      <c r="C74" s="1527"/>
      <c r="D74" s="1531"/>
      <c r="E74" s="1530"/>
      <c r="F74" s="1516"/>
      <c r="G74" s="1530"/>
      <c r="H74" s="1530"/>
      <c r="I74" s="1530"/>
      <c r="J74" s="1513"/>
    </row>
    <row r="75" spans="1:10" s="1033" customFormat="1" x14ac:dyDescent="0.25">
      <c r="A75" s="1511"/>
      <c r="B75" s="1530"/>
      <c r="C75" s="1527"/>
      <c r="D75" s="1531"/>
      <c r="E75" s="1530"/>
      <c r="F75" s="1516"/>
      <c r="G75" s="1530"/>
      <c r="H75" s="1530"/>
      <c r="I75" s="1530"/>
      <c r="J75" s="1513"/>
    </row>
    <row r="76" spans="1:10" s="1033" customFormat="1" x14ac:dyDescent="0.25">
      <c r="A76" s="1511"/>
      <c r="B76" s="1530"/>
      <c r="C76" s="1527"/>
      <c r="D76" s="1531"/>
      <c r="E76" s="1530"/>
      <c r="F76" s="1516"/>
      <c r="G76" s="1530"/>
      <c r="H76" s="1530"/>
      <c r="I76" s="1530"/>
      <c r="J76" s="1513"/>
    </row>
    <row r="77" spans="1:10" s="1033" customFormat="1" x14ac:dyDescent="0.25">
      <c r="A77" s="1511"/>
      <c r="B77" s="1530"/>
      <c r="C77" s="1527"/>
      <c r="D77" s="1531"/>
      <c r="E77" s="1530"/>
      <c r="F77" s="1516"/>
      <c r="G77" s="1530"/>
      <c r="H77" s="1530"/>
      <c r="I77" s="1530"/>
      <c r="J77" s="1513"/>
    </row>
    <row r="78" spans="1:10" s="1033" customFormat="1" x14ac:dyDescent="0.25">
      <c r="A78" s="1511"/>
      <c r="B78" s="1530"/>
      <c r="C78" s="1527"/>
      <c r="D78" s="1531"/>
      <c r="E78" s="1530"/>
      <c r="F78" s="1516"/>
      <c r="G78" s="1530"/>
      <c r="H78" s="1530"/>
      <c r="I78" s="1530"/>
      <c r="J78" s="1513"/>
    </row>
    <row r="79" spans="1:10" s="1033" customFormat="1" x14ac:dyDescent="0.25">
      <c r="A79" s="1511"/>
      <c r="B79" s="1530"/>
      <c r="C79" s="1527"/>
      <c r="D79" s="1531"/>
      <c r="E79" s="1530"/>
      <c r="F79" s="1516"/>
      <c r="G79" s="1530"/>
      <c r="H79" s="1530"/>
      <c r="I79" s="1530"/>
      <c r="J79" s="1513"/>
    </row>
    <row r="80" spans="1:10" s="1033" customFormat="1" x14ac:dyDescent="0.25">
      <c r="A80" s="1511"/>
      <c r="B80" s="1530"/>
      <c r="C80" s="1527"/>
      <c r="D80" s="1531"/>
      <c r="E80" s="1530"/>
      <c r="F80" s="1516"/>
      <c r="G80" s="1530"/>
      <c r="H80" s="1530"/>
      <c r="I80" s="1530"/>
      <c r="J80" s="1513"/>
    </row>
    <row r="81" spans="1:10" s="1033" customFormat="1" x14ac:dyDescent="0.25">
      <c r="A81" s="1511"/>
      <c r="B81" s="1530"/>
      <c r="C81" s="1527"/>
      <c r="D81" s="1531"/>
      <c r="E81" s="1530"/>
      <c r="F81" s="1516"/>
      <c r="G81" s="1530"/>
      <c r="H81" s="1530"/>
      <c r="I81" s="1530"/>
      <c r="J81" s="1513"/>
    </row>
    <row r="82" spans="1:10" s="1033" customFormat="1" x14ac:dyDescent="0.25">
      <c r="A82" s="1511"/>
      <c r="B82" s="1530"/>
      <c r="C82" s="1527"/>
      <c r="D82" s="1531"/>
      <c r="E82" s="1530"/>
      <c r="F82" s="1516"/>
      <c r="G82" s="1530"/>
      <c r="H82" s="1530"/>
      <c r="I82" s="1530"/>
      <c r="J82" s="1513"/>
    </row>
    <row r="83" spans="1:10" s="1033" customFormat="1" x14ac:dyDescent="0.25">
      <c r="A83" s="1511"/>
      <c r="B83" s="1530"/>
      <c r="C83" s="1527"/>
      <c r="D83" s="1531"/>
      <c r="E83" s="1530"/>
      <c r="F83" s="1516"/>
      <c r="G83" s="1530"/>
      <c r="H83" s="1530"/>
      <c r="I83" s="1530"/>
      <c r="J83" s="1513"/>
    </row>
    <row r="84" spans="1:10" s="1033" customFormat="1" x14ac:dyDescent="0.25">
      <c r="A84" s="1511"/>
      <c r="B84" s="1530"/>
      <c r="C84" s="1527"/>
      <c r="D84" s="1531"/>
      <c r="E84" s="1530"/>
      <c r="F84" s="1516"/>
      <c r="G84" s="1530"/>
      <c r="H84" s="1530"/>
      <c r="I84" s="1530"/>
      <c r="J84" s="1513"/>
    </row>
    <row r="85" spans="1:10" s="1033" customFormat="1" x14ac:dyDescent="0.25">
      <c r="A85" s="1511"/>
      <c r="B85" s="1530"/>
      <c r="C85" s="1527"/>
      <c r="D85" s="1531"/>
      <c r="E85" s="1530"/>
      <c r="F85" s="1516"/>
      <c r="G85" s="1530"/>
      <c r="H85" s="1530"/>
      <c r="I85" s="1530"/>
      <c r="J85" s="1513"/>
    </row>
    <row r="86" spans="1:10" s="1033" customFormat="1" x14ac:dyDescent="0.25">
      <c r="A86" s="1511"/>
      <c r="B86" s="1530"/>
      <c r="C86" s="1527"/>
      <c r="D86" s="1531"/>
      <c r="E86" s="1530"/>
      <c r="F86" s="1516"/>
      <c r="G86" s="1530"/>
      <c r="H86" s="1530"/>
      <c r="I86" s="1530"/>
      <c r="J86" s="1513"/>
    </row>
    <row r="87" spans="1:10" s="1033" customFormat="1" x14ac:dyDescent="0.25">
      <c r="A87" s="1511"/>
      <c r="B87" s="1530"/>
      <c r="C87" s="1527"/>
      <c r="D87" s="1531"/>
      <c r="E87" s="1530"/>
      <c r="F87" s="1516"/>
      <c r="G87" s="1530"/>
      <c r="H87" s="1530"/>
      <c r="I87" s="1530"/>
      <c r="J87" s="1513"/>
    </row>
    <row r="88" spans="1:10" s="1033" customFormat="1" x14ac:dyDescent="0.25">
      <c r="A88" s="1511"/>
      <c r="B88" s="1530"/>
      <c r="C88" s="1527"/>
      <c r="D88" s="1531"/>
      <c r="E88" s="1530"/>
      <c r="F88" s="1516"/>
      <c r="G88" s="1530"/>
      <c r="H88" s="1530"/>
      <c r="I88" s="1530"/>
      <c r="J88" s="1513"/>
    </row>
    <row r="89" spans="1:10" s="1033" customFormat="1" x14ac:dyDescent="0.25">
      <c r="A89" s="1511"/>
      <c r="B89" s="1530"/>
      <c r="C89" s="1527"/>
      <c r="D89" s="1531"/>
      <c r="E89" s="1530"/>
      <c r="F89" s="1516"/>
      <c r="G89" s="1530"/>
      <c r="H89" s="1530"/>
      <c r="I89" s="1530"/>
      <c r="J89" s="1513"/>
    </row>
    <row r="90" spans="1:10" s="1033" customFormat="1" x14ac:dyDescent="0.25">
      <c r="A90" s="1511"/>
      <c r="B90" s="1530"/>
      <c r="C90" s="1527"/>
      <c r="D90" s="1531"/>
      <c r="E90" s="1530"/>
      <c r="F90" s="1516"/>
      <c r="G90" s="1530"/>
      <c r="H90" s="1530"/>
      <c r="I90" s="1530"/>
      <c r="J90" s="1513"/>
    </row>
    <row r="91" spans="1:10" s="1033" customFormat="1" x14ac:dyDescent="0.25">
      <c r="A91" s="1511"/>
      <c r="B91" s="1530"/>
      <c r="C91" s="1527"/>
      <c r="D91" s="1531"/>
      <c r="E91" s="1530"/>
      <c r="F91" s="1516"/>
      <c r="G91" s="1530"/>
      <c r="H91" s="1530"/>
      <c r="I91" s="1530"/>
      <c r="J91" s="1513"/>
    </row>
    <row r="92" spans="1:10" s="1033" customFormat="1" x14ac:dyDescent="0.25">
      <c r="A92" s="1511"/>
      <c r="B92" s="1530"/>
      <c r="C92" s="1527"/>
      <c r="D92" s="1531"/>
      <c r="E92" s="1530"/>
      <c r="F92" s="1516"/>
      <c r="G92" s="1530"/>
      <c r="H92" s="1530"/>
      <c r="I92" s="1530"/>
      <c r="J92" s="1513"/>
    </row>
    <row r="93" spans="1:10" s="1033" customFormat="1" x14ac:dyDescent="0.25">
      <c r="A93" s="1511"/>
      <c r="B93" s="1530"/>
      <c r="C93" s="1527"/>
      <c r="D93" s="1531"/>
      <c r="E93" s="1530"/>
      <c r="F93" s="1516"/>
      <c r="G93" s="1530"/>
      <c r="H93" s="1530"/>
      <c r="I93" s="1530"/>
      <c r="J93" s="1513"/>
    </row>
    <row r="94" spans="1:10" s="1033" customFormat="1" x14ac:dyDescent="0.25">
      <c r="A94" s="1511"/>
      <c r="B94" s="1530"/>
      <c r="C94" s="1527"/>
      <c r="D94" s="1531"/>
      <c r="E94" s="1530"/>
      <c r="F94" s="1516"/>
      <c r="G94" s="1530"/>
      <c r="H94" s="1530"/>
      <c r="I94" s="1530"/>
      <c r="J94" s="1513"/>
    </row>
    <row r="95" spans="1:10" s="1033" customFormat="1" x14ac:dyDescent="0.25">
      <c r="A95" s="1511"/>
      <c r="B95" s="1530"/>
      <c r="C95" s="1527"/>
      <c r="D95" s="1531"/>
      <c r="E95" s="1530"/>
      <c r="F95" s="1516"/>
      <c r="G95" s="1530"/>
      <c r="H95" s="1530"/>
      <c r="I95" s="1530"/>
      <c r="J95" s="1513"/>
    </row>
    <row r="96" spans="1:10" s="1033" customFormat="1" x14ac:dyDescent="0.25">
      <c r="A96" s="1511"/>
      <c r="B96" s="1530"/>
      <c r="C96" s="1527"/>
      <c r="D96" s="1531"/>
      <c r="E96" s="1530"/>
      <c r="F96" s="1516"/>
      <c r="G96" s="1530"/>
      <c r="H96" s="1530"/>
      <c r="I96" s="1530"/>
      <c r="J96" s="1513"/>
    </row>
    <row r="97" spans="1:10" s="1033" customFormat="1" x14ac:dyDescent="0.25">
      <c r="A97" s="1511"/>
      <c r="B97" s="1530"/>
      <c r="C97" s="1527"/>
      <c r="D97" s="1531"/>
      <c r="E97" s="1530"/>
      <c r="F97" s="1516"/>
      <c r="G97" s="1530"/>
      <c r="H97" s="1530"/>
      <c r="I97" s="1530"/>
      <c r="J97" s="1513"/>
    </row>
    <row r="98" spans="1:10" s="1033" customFormat="1" x14ac:dyDescent="0.25">
      <c r="A98" s="1511"/>
      <c r="B98" s="1530"/>
      <c r="C98" s="1527"/>
      <c r="D98" s="1531"/>
      <c r="E98" s="1530"/>
      <c r="F98" s="1516"/>
      <c r="G98" s="1530"/>
      <c r="H98" s="1530"/>
      <c r="I98" s="1530"/>
      <c r="J98" s="1513"/>
    </row>
    <row r="99" spans="1:10" s="1033" customFormat="1" x14ac:dyDescent="0.25">
      <c r="A99" s="1511"/>
      <c r="B99" s="1530"/>
      <c r="C99" s="1527"/>
      <c r="D99" s="1531"/>
      <c r="E99" s="1530"/>
      <c r="F99" s="1516"/>
      <c r="G99" s="1530"/>
      <c r="H99" s="1530"/>
      <c r="I99" s="1530"/>
      <c r="J99" s="1513"/>
    </row>
    <row r="100" spans="1:10" s="1033" customFormat="1" x14ac:dyDescent="0.25">
      <c r="A100" s="1511"/>
      <c r="B100" s="1530"/>
      <c r="C100" s="1527"/>
      <c r="D100" s="1531"/>
      <c r="E100" s="1530"/>
      <c r="F100" s="1516"/>
      <c r="G100" s="1530"/>
      <c r="H100" s="1530"/>
      <c r="I100" s="1530"/>
      <c r="J100" s="1513"/>
    </row>
    <row r="101" spans="1:10" s="1033" customFormat="1" x14ac:dyDescent="0.25">
      <c r="A101" s="1511"/>
      <c r="B101" s="1530"/>
      <c r="C101" s="1527"/>
      <c r="D101" s="1531"/>
      <c r="E101" s="1530"/>
      <c r="F101" s="1516"/>
      <c r="G101" s="1530"/>
      <c r="H101" s="1530"/>
      <c r="I101" s="1530"/>
      <c r="J101" s="1513"/>
    </row>
    <row r="102" spans="1:10" s="1033" customFormat="1" x14ac:dyDescent="0.25">
      <c r="A102" s="1511"/>
      <c r="B102" s="1530"/>
      <c r="C102" s="1527"/>
      <c r="D102" s="1531"/>
      <c r="E102" s="1530"/>
      <c r="F102" s="1516"/>
      <c r="G102" s="1530"/>
      <c r="H102" s="1530"/>
      <c r="I102" s="1530"/>
      <c r="J102" s="1513"/>
    </row>
    <row r="103" spans="1:10" s="1033" customFormat="1" x14ac:dyDescent="0.25">
      <c r="A103" s="1511"/>
      <c r="B103" s="1530"/>
      <c r="C103" s="1527"/>
      <c r="D103" s="1531"/>
      <c r="E103" s="1530"/>
      <c r="F103" s="1516"/>
      <c r="G103" s="1530"/>
      <c r="H103" s="1530"/>
      <c r="I103" s="1530"/>
      <c r="J103" s="1513"/>
    </row>
    <row r="104" spans="1:10" s="1033" customFormat="1" x14ac:dyDescent="0.25">
      <c r="A104" s="1511"/>
      <c r="B104" s="1530"/>
      <c r="C104" s="1527"/>
      <c r="D104" s="1531"/>
      <c r="E104" s="1530"/>
      <c r="F104" s="1516"/>
      <c r="G104" s="1530"/>
      <c r="H104" s="1530"/>
      <c r="I104" s="1530"/>
      <c r="J104" s="1513"/>
    </row>
    <row r="105" spans="1:10" s="1033" customFormat="1" x14ac:dyDescent="0.25">
      <c r="A105" s="1511"/>
      <c r="B105" s="1530"/>
      <c r="C105" s="1527"/>
      <c r="D105" s="1531"/>
      <c r="E105" s="1530"/>
      <c r="F105" s="1516"/>
      <c r="G105" s="1530"/>
      <c r="H105" s="1530"/>
      <c r="I105" s="1530"/>
      <c r="J105" s="1513"/>
    </row>
    <row r="106" spans="1:10" s="1033" customFormat="1" x14ac:dyDescent="0.25">
      <c r="A106" s="1511"/>
      <c r="B106" s="1530"/>
      <c r="C106" s="1527"/>
      <c r="D106" s="1531"/>
      <c r="E106" s="1530"/>
      <c r="F106" s="1516"/>
      <c r="G106" s="1530"/>
      <c r="H106" s="1530"/>
      <c r="I106" s="1530"/>
      <c r="J106" s="1513"/>
    </row>
    <row r="107" spans="1:10" s="1033" customFormat="1" x14ac:dyDescent="0.25">
      <c r="A107" s="1511"/>
      <c r="B107" s="1530"/>
      <c r="C107" s="1527"/>
      <c r="D107" s="1531"/>
      <c r="E107" s="1530"/>
      <c r="F107" s="1516"/>
      <c r="G107" s="1530"/>
      <c r="H107" s="1530"/>
      <c r="I107" s="1530"/>
      <c r="J107" s="1513"/>
    </row>
    <row r="108" spans="1:10" s="1033" customFormat="1" x14ac:dyDescent="0.25">
      <c r="A108" s="1511"/>
      <c r="B108" s="1530"/>
      <c r="C108" s="1527"/>
      <c r="D108" s="1531"/>
      <c r="E108" s="1530"/>
      <c r="F108" s="1516"/>
      <c r="G108" s="1530"/>
      <c r="H108" s="1530"/>
      <c r="I108" s="1530"/>
      <c r="J108" s="1513"/>
    </row>
    <row r="109" spans="1:10" s="1033" customFormat="1" x14ac:dyDescent="0.25">
      <c r="A109" s="1511"/>
      <c r="B109" s="1530"/>
      <c r="C109" s="1527"/>
      <c r="D109" s="1531"/>
      <c r="E109" s="1530"/>
      <c r="F109" s="1516"/>
      <c r="G109" s="1530"/>
      <c r="H109" s="1530"/>
      <c r="I109" s="1530"/>
      <c r="J109" s="1513"/>
    </row>
    <row r="110" spans="1:10" s="1033" customFormat="1" x14ac:dyDescent="0.25">
      <c r="A110" s="1511"/>
      <c r="B110" s="1530"/>
      <c r="C110" s="1527"/>
      <c r="D110" s="1531"/>
      <c r="E110" s="1530"/>
      <c r="F110" s="1516"/>
      <c r="G110" s="1530"/>
      <c r="H110" s="1530"/>
      <c r="I110" s="1530"/>
      <c r="J110" s="1513"/>
    </row>
    <row r="111" spans="1:10" s="1033" customFormat="1" x14ac:dyDescent="0.25">
      <c r="A111" s="1511"/>
      <c r="B111" s="1530"/>
      <c r="C111" s="1527"/>
      <c r="D111" s="1531"/>
      <c r="E111" s="1530"/>
      <c r="F111" s="1516"/>
      <c r="G111" s="1530"/>
      <c r="H111" s="1530"/>
      <c r="I111" s="1530"/>
      <c r="J111" s="1513"/>
    </row>
    <row r="112" spans="1:10" s="1033" customFormat="1" x14ac:dyDescent="0.25">
      <c r="A112" s="1511"/>
      <c r="B112" s="1530"/>
      <c r="C112" s="1527"/>
      <c r="D112" s="1531"/>
      <c r="E112" s="1530"/>
      <c r="F112" s="1516"/>
      <c r="G112" s="1530"/>
      <c r="H112" s="1530"/>
      <c r="I112" s="1530"/>
      <c r="J112" s="1513"/>
    </row>
    <row r="113" spans="1:10" s="1033" customFormat="1" x14ac:dyDescent="0.25">
      <c r="A113" s="1511"/>
      <c r="B113" s="1530"/>
      <c r="C113" s="1527"/>
      <c r="D113" s="1531"/>
      <c r="E113" s="1530"/>
      <c r="F113" s="1516"/>
      <c r="G113" s="1530"/>
      <c r="H113" s="1530"/>
      <c r="I113" s="1530"/>
      <c r="J113" s="1513"/>
    </row>
    <row r="114" spans="1:10" s="1033" customFormat="1" x14ac:dyDescent="0.25">
      <c r="A114" s="1511"/>
      <c r="B114" s="1530"/>
      <c r="C114" s="1527"/>
      <c r="D114" s="1531"/>
      <c r="E114" s="1530"/>
      <c r="F114" s="1516"/>
      <c r="G114" s="1530"/>
      <c r="H114" s="1530"/>
      <c r="I114" s="1530"/>
      <c r="J114" s="1513"/>
    </row>
    <row r="115" spans="1:10" s="1033" customFormat="1" x14ac:dyDescent="0.25">
      <c r="A115" s="1511"/>
      <c r="B115" s="1530"/>
      <c r="C115" s="1527"/>
      <c r="D115" s="1531"/>
      <c r="E115" s="1530"/>
      <c r="F115" s="1516"/>
      <c r="G115" s="1530"/>
      <c r="H115" s="1530"/>
      <c r="I115" s="1530"/>
      <c r="J115" s="1513"/>
    </row>
    <row r="116" spans="1:10" s="1033" customFormat="1" x14ac:dyDescent="0.25">
      <c r="A116" s="1511"/>
      <c r="B116" s="1530"/>
      <c r="C116" s="1527"/>
      <c r="D116" s="1531"/>
      <c r="E116" s="1530"/>
      <c r="F116" s="1516"/>
      <c r="G116" s="1530"/>
      <c r="H116" s="1530"/>
      <c r="I116" s="1530"/>
      <c r="J116" s="1513"/>
    </row>
    <row r="117" spans="1:10" s="1033" customFormat="1" x14ac:dyDescent="0.25">
      <c r="A117" s="1511"/>
      <c r="B117" s="1530"/>
      <c r="C117" s="1527"/>
      <c r="D117" s="1531"/>
      <c r="E117" s="1530"/>
      <c r="F117" s="1516"/>
      <c r="G117" s="1530"/>
      <c r="H117" s="1530"/>
      <c r="I117" s="1530"/>
      <c r="J117" s="1513"/>
    </row>
    <row r="118" spans="1:10" s="1033" customFormat="1" x14ac:dyDescent="0.25">
      <c r="A118" s="1511"/>
      <c r="B118" s="1530"/>
      <c r="C118" s="1527"/>
      <c r="D118" s="1531"/>
      <c r="E118" s="1530"/>
      <c r="F118" s="1516"/>
      <c r="G118" s="1530"/>
      <c r="H118" s="1530"/>
      <c r="I118" s="1530"/>
      <c r="J118" s="1513"/>
    </row>
    <row r="119" spans="1:10" s="1033" customFormat="1" x14ac:dyDescent="0.25">
      <c r="A119" s="1511"/>
      <c r="B119" s="1530"/>
      <c r="C119" s="1527"/>
      <c r="D119" s="1531"/>
      <c r="E119" s="1530"/>
      <c r="F119" s="1516"/>
      <c r="G119" s="1530"/>
      <c r="H119" s="1530"/>
      <c r="I119" s="1530"/>
      <c r="J119" s="1513"/>
    </row>
    <row r="120" spans="1:10" s="1033" customFormat="1" x14ac:dyDescent="0.25">
      <c r="A120" s="1511"/>
      <c r="B120" s="1530"/>
      <c r="C120" s="1527"/>
      <c r="D120" s="1531"/>
      <c r="E120" s="1530"/>
      <c r="F120" s="1516"/>
      <c r="G120" s="1530"/>
      <c r="H120" s="1530"/>
      <c r="I120" s="1530"/>
      <c r="J120" s="1513"/>
    </row>
    <row r="121" spans="1:10" s="1033" customFormat="1" x14ac:dyDescent="0.25">
      <c r="A121" s="1511"/>
      <c r="B121" s="1530"/>
      <c r="C121" s="1527"/>
      <c r="D121" s="1531"/>
      <c r="E121" s="1530"/>
      <c r="F121" s="1516"/>
      <c r="G121" s="1530"/>
      <c r="H121" s="1530"/>
      <c r="I121" s="1530"/>
      <c r="J121" s="1513"/>
    </row>
    <row r="122" spans="1:10" s="1033" customFormat="1" x14ac:dyDescent="0.25">
      <c r="A122" s="1511"/>
      <c r="B122" s="1530"/>
      <c r="C122" s="1527"/>
      <c r="D122" s="1531"/>
      <c r="E122" s="1530"/>
      <c r="F122" s="1516"/>
      <c r="G122" s="1530"/>
      <c r="H122" s="1530"/>
      <c r="I122" s="1530"/>
      <c r="J122" s="1513"/>
    </row>
    <row r="123" spans="1:10" s="1033" customFormat="1" x14ac:dyDescent="0.25">
      <c r="A123" s="1511"/>
      <c r="B123" s="1530"/>
      <c r="C123" s="1527"/>
      <c r="D123" s="1531"/>
      <c r="E123" s="1530"/>
      <c r="F123" s="1516"/>
      <c r="G123" s="1530"/>
      <c r="H123" s="1530"/>
      <c r="I123" s="1530"/>
      <c r="J123" s="1513"/>
    </row>
    <row r="124" spans="1:10" s="1033" customFormat="1" x14ac:dyDescent="0.25">
      <c r="A124" s="1511"/>
      <c r="B124" s="1530"/>
      <c r="C124" s="1527"/>
      <c r="D124" s="1531"/>
      <c r="E124" s="1530"/>
      <c r="F124" s="1516"/>
      <c r="G124" s="1530"/>
      <c r="H124" s="1530"/>
      <c r="I124" s="1530"/>
      <c r="J124" s="1513"/>
    </row>
    <row r="125" spans="1:10" s="1033" customFormat="1" x14ac:dyDescent="0.25">
      <c r="A125" s="1511"/>
      <c r="B125" s="1530"/>
      <c r="C125" s="1527"/>
      <c r="D125" s="1531"/>
      <c r="E125" s="1530"/>
      <c r="F125" s="1516"/>
      <c r="G125" s="1530"/>
      <c r="H125" s="1530"/>
      <c r="I125" s="1530"/>
      <c r="J125" s="1513"/>
    </row>
    <row r="126" spans="1:10" s="1033" customFormat="1" x14ac:dyDescent="0.25">
      <c r="A126" s="1511"/>
      <c r="B126" s="1530"/>
      <c r="C126" s="1527"/>
      <c r="D126" s="1531"/>
      <c r="E126" s="1530"/>
      <c r="F126" s="1516"/>
      <c r="G126" s="1530"/>
      <c r="H126" s="1530"/>
      <c r="I126" s="1530"/>
      <c r="J126" s="1513"/>
    </row>
    <row r="127" spans="1:10" s="1033" customFormat="1" x14ac:dyDescent="0.25">
      <c r="A127" s="1511"/>
      <c r="B127" s="1530"/>
      <c r="C127" s="1527"/>
      <c r="D127" s="1531"/>
      <c r="E127" s="1530"/>
      <c r="F127" s="1516"/>
      <c r="G127" s="1530"/>
      <c r="H127" s="1530"/>
      <c r="I127" s="1530"/>
      <c r="J127" s="1513"/>
    </row>
    <row r="128" spans="1:10" s="1033" customFormat="1" x14ac:dyDescent="0.25">
      <c r="A128" s="1511"/>
      <c r="B128" s="1530"/>
      <c r="C128" s="1527"/>
      <c r="D128" s="1531"/>
      <c r="E128" s="1530"/>
      <c r="F128" s="1516"/>
      <c r="G128" s="1530"/>
      <c r="H128" s="1530"/>
      <c r="I128" s="1530"/>
      <c r="J128" s="1513"/>
    </row>
    <row r="129" spans="1:10" s="1033" customFormat="1" x14ac:dyDescent="0.25">
      <c r="A129" s="1511"/>
      <c r="B129" s="1530"/>
      <c r="C129" s="1527"/>
      <c r="D129" s="1531"/>
      <c r="E129" s="1530"/>
      <c r="F129" s="1516"/>
      <c r="G129" s="1530"/>
      <c r="H129" s="1530"/>
      <c r="I129" s="1530"/>
      <c r="J129" s="1513"/>
    </row>
    <row r="130" spans="1:10" s="1033" customFormat="1" x14ac:dyDescent="0.25">
      <c r="A130" s="1511"/>
      <c r="B130" s="1530"/>
      <c r="C130" s="1527"/>
      <c r="D130" s="1531"/>
      <c r="E130" s="1530"/>
      <c r="F130" s="1516"/>
      <c r="G130" s="1530"/>
      <c r="H130" s="1530"/>
      <c r="I130" s="1530"/>
      <c r="J130" s="1513"/>
    </row>
    <row r="131" spans="1:10" s="1033" customFormat="1" x14ac:dyDescent="0.25">
      <c r="A131" s="1511"/>
      <c r="B131" s="1530"/>
      <c r="C131" s="1527"/>
      <c r="D131" s="1531"/>
      <c r="E131" s="1530"/>
      <c r="F131" s="1516"/>
      <c r="G131" s="1530"/>
      <c r="H131" s="1530"/>
      <c r="I131" s="1530"/>
      <c r="J131" s="1513"/>
    </row>
    <row r="132" spans="1:10" s="1033" customFormat="1" x14ac:dyDescent="0.25">
      <c r="A132" s="1511"/>
      <c r="B132" s="1530"/>
      <c r="C132" s="1527"/>
      <c r="D132" s="1531"/>
      <c r="E132" s="1530"/>
      <c r="F132" s="1516"/>
      <c r="G132" s="1530"/>
      <c r="H132" s="1530"/>
      <c r="I132" s="1530"/>
      <c r="J132" s="1513"/>
    </row>
    <row r="133" spans="1:10" s="1033" customFormat="1" x14ac:dyDescent="0.25">
      <c r="A133" s="1511"/>
      <c r="B133" s="1530"/>
      <c r="C133" s="1527"/>
      <c r="D133" s="1531"/>
      <c r="E133" s="1530"/>
      <c r="F133" s="1516"/>
      <c r="G133" s="1530"/>
      <c r="H133" s="1530"/>
      <c r="I133" s="1530"/>
      <c r="J133" s="1513"/>
    </row>
    <row r="134" spans="1:10" s="1033" customFormat="1" x14ac:dyDescent="0.25">
      <c r="A134" s="1511"/>
      <c r="B134" s="1530"/>
      <c r="C134" s="1527"/>
      <c r="D134" s="1531"/>
      <c r="E134" s="1530"/>
      <c r="F134" s="1516"/>
      <c r="G134" s="1530"/>
      <c r="H134" s="1530"/>
      <c r="I134" s="1530"/>
      <c r="J134" s="1513"/>
    </row>
    <row r="135" spans="1:10" s="1033" customFormat="1" x14ac:dyDescent="0.25">
      <c r="A135" s="1511"/>
      <c r="B135" s="1530"/>
      <c r="C135" s="1527"/>
      <c r="D135" s="1531"/>
      <c r="E135" s="1530"/>
      <c r="F135" s="1516"/>
      <c r="G135" s="1530"/>
      <c r="H135" s="1530"/>
      <c r="I135" s="1530"/>
      <c r="J135" s="1513"/>
    </row>
    <row r="136" spans="1:10" s="1033" customFormat="1" x14ac:dyDescent="0.25">
      <c r="A136" s="1511"/>
      <c r="B136" s="1530"/>
      <c r="C136" s="1527"/>
      <c r="D136" s="1531"/>
      <c r="E136" s="1530"/>
      <c r="F136" s="1516"/>
      <c r="G136" s="1530"/>
      <c r="H136" s="1530"/>
      <c r="I136" s="1530"/>
      <c r="J136" s="1513"/>
    </row>
    <row r="137" spans="1:10" s="1033" customFormat="1" x14ac:dyDescent="0.25">
      <c r="A137" s="1511"/>
      <c r="B137" s="1530"/>
      <c r="C137" s="1527"/>
      <c r="D137" s="1531"/>
      <c r="E137" s="1530"/>
      <c r="F137" s="1516"/>
      <c r="G137" s="1530"/>
      <c r="H137" s="1530"/>
      <c r="I137" s="1530"/>
      <c r="J137" s="1513"/>
    </row>
    <row r="138" spans="1:10" s="1033" customFormat="1" x14ac:dyDescent="0.25">
      <c r="A138" s="1511"/>
      <c r="B138" s="1530"/>
      <c r="C138" s="1527"/>
      <c r="D138" s="1531"/>
      <c r="E138" s="1530"/>
      <c r="F138" s="1516"/>
      <c r="G138" s="1530"/>
      <c r="H138" s="1530"/>
      <c r="I138" s="1530"/>
      <c r="J138" s="1513"/>
    </row>
    <row r="139" spans="1:10" s="1033" customFormat="1" x14ac:dyDescent="0.25">
      <c r="A139" s="1511"/>
      <c r="B139" s="1530"/>
      <c r="C139" s="1527"/>
      <c r="D139" s="1531"/>
      <c r="E139" s="1530"/>
      <c r="F139" s="1516"/>
      <c r="G139" s="1530"/>
      <c r="H139" s="1530"/>
      <c r="I139" s="1530"/>
      <c r="J139" s="1513"/>
    </row>
    <row r="140" spans="1:10" s="1033" customFormat="1" x14ac:dyDescent="0.25">
      <c r="A140" s="1511"/>
      <c r="B140" s="1530"/>
      <c r="C140" s="1527"/>
      <c r="D140" s="1531"/>
      <c r="E140" s="1530"/>
      <c r="F140" s="1516"/>
      <c r="G140" s="1530"/>
      <c r="H140" s="1530"/>
      <c r="I140" s="1530"/>
      <c r="J140" s="1513"/>
    </row>
    <row r="141" spans="1:10" s="1033" customFormat="1" x14ac:dyDescent="0.25">
      <c r="A141" s="1511"/>
      <c r="B141" s="1530"/>
      <c r="C141" s="1527"/>
      <c r="D141" s="1531"/>
      <c r="E141" s="1530"/>
      <c r="F141" s="1516"/>
      <c r="G141" s="1530"/>
      <c r="H141" s="1530"/>
      <c r="I141" s="1530"/>
      <c r="J141" s="1513"/>
    </row>
    <row r="142" spans="1:10" s="1033" customFormat="1" x14ac:dyDescent="0.25">
      <c r="A142" s="1511"/>
      <c r="B142" s="1530"/>
      <c r="C142" s="1527"/>
      <c r="D142" s="1531"/>
      <c r="E142" s="1530"/>
      <c r="F142" s="1516"/>
      <c r="G142" s="1530"/>
      <c r="H142" s="1530"/>
      <c r="I142" s="1530"/>
      <c r="J142" s="1513"/>
    </row>
    <row r="143" spans="1:10" s="1033" customFormat="1" x14ac:dyDescent="0.25">
      <c r="A143" s="1511"/>
      <c r="B143" s="1530"/>
      <c r="C143" s="1527"/>
      <c r="D143" s="1531"/>
      <c r="E143" s="1530"/>
      <c r="F143" s="1516"/>
      <c r="G143" s="1530"/>
      <c r="H143" s="1530"/>
      <c r="I143" s="1530"/>
      <c r="J143" s="1513"/>
    </row>
    <row r="144" spans="1:10" s="1033" customFormat="1" x14ac:dyDescent="0.25">
      <c r="A144" s="1511"/>
      <c r="B144" s="1530"/>
      <c r="C144" s="1527"/>
      <c r="D144" s="1531"/>
      <c r="E144" s="1530"/>
      <c r="F144" s="1516"/>
      <c r="G144" s="1530"/>
      <c r="H144" s="1530"/>
      <c r="I144" s="1530"/>
      <c r="J144" s="1513"/>
    </row>
    <row r="145" spans="1:11" s="1033" customFormat="1" x14ac:dyDescent="0.25">
      <c r="A145" s="1511"/>
      <c r="B145" s="1530"/>
      <c r="C145" s="1527"/>
      <c r="D145" s="1531"/>
      <c r="E145" s="1530"/>
      <c r="F145" s="1516"/>
      <c r="G145" s="1530"/>
      <c r="H145" s="1530"/>
      <c r="I145" s="1530"/>
      <c r="J145" s="1513"/>
    </row>
    <row r="146" spans="1:11" s="1033" customFormat="1" x14ac:dyDescent="0.25">
      <c r="A146" s="1511"/>
      <c r="B146" s="1530"/>
      <c r="C146" s="1527"/>
      <c r="D146" s="1531"/>
      <c r="E146" s="1530"/>
      <c r="F146" s="1516"/>
      <c r="G146" s="1530"/>
      <c r="H146" s="1530"/>
      <c r="I146" s="1530"/>
      <c r="J146" s="1513"/>
    </row>
    <row r="147" spans="1:11" s="1033" customFormat="1" x14ac:dyDescent="0.25">
      <c r="A147" s="1511"/>
      <c r="B147" s="1530"/>
      <c r="C147" s="1527"/>
      <c r="D147" s="1531"/>
      <c r="E147" s="1530"/>
      <c r="F147" s="1516"/>
      <c r="G147" s="1530"/>
      <c r="H147" s="1530"/>
      <c r="I147" s="1530"/>
      <c r="J147" s="1513"/>
    </row>
    <row r="148" spans="1:11" s="1033" customFormat="1" x14ac:dyDescent="0.25">
      <c r="A148" s="1511"/>
      <c r="B148" s="1530"/>
      <c r="C148" s="1527"/>
      <c r="D148" s="1531"/>
      <c r="E148" s="1530"/>
      <c r="F148" s="1516"/>
      <c r="G148" s="1530"/>
      <c r="H148" s="1530"/>
      <c r="I148" s="1530"/>
      <c r="J148" s="1513"/>
    </row>
    <row r="149" spans="1:11" s="1033" customFormat="1" x14ac:dyDescent="0.25">
      <c r="A149" s="1511"/>
      <c r="B149" s="1530"/>
      <c r="C149" s="1527"/>
      <c r="D149" s="1531"/>
      <c r="E149" s="1530"/>
      <c r="F149" s="1516"/>
      <c r="G149" s="1530"/>
      <c r="H149" s="1530"/>
      <c r="I149" s="1530"/>
      <c r="J149" s="1513"/>
    </row>
    <row r="150" spans="1:11" s="1033" customFormat="1" x14ac:dyDescent="0.25">
      <c r="A150" s="1511"/>
      <c r="B150" s="1530"/>
      <c r="C150" s="1527"/>
      <c r="D150" s="1531"/>
      <c r="E150" s="1530"/>
      <c r="F150" s="1516"/>
      <c r="G150" s="1530"/>
      <c r="H150" s="1530"/>
      <c r="I150" s="1530"/>
      <c r="J150" s="1513"/>
    </row>
    <row r="151" spans="1:11" s="1033" customFormat="1" x14ac:dyDescent="0.25">
      <c r="A151" s="1511"/>
      <c r="B151" s="1530"/>
      <c r="C151" s="1527"/>
      <c r="D151" s="1531"/>
      <c r="E151" s="1530"/>
      <c r="F151" s="1516"/>
      <c r="G151" s="1530"/>
      <c r="H151" s="1530"/>
      <c r="I151" s="1530"/>
      <c r="J151" s="1513"/>
    </row>
    <row r="152" spans="1:11" s="1033" customFormat="1" x14ac:dyDescent="0.25">
      <c r="A152" s="1511"/>
      <c r="B152" s="1530"/>
      <c r="C152" s="1527"/>
      <c r="D152" s="1531"/>
      <c r="E152" s="1530"/>
      <c r="F152" s="1516"/>
      <c r="G152" s="1530"/>
      <c r="H152" s="1530"/>
      <c r="I152" s="1530"/>
      <c r="J152" s="1513"/>
    </row>
    <row r="153" spans="1:11" s="1033" customFormat="1" x14ac:dyDescent="0.25">
      <c r="A153" s="1511"/>
      <c r="B153" s="1530"/>
      <c r="C153" s="1527"/>
      <c r="D153" s="1531"/>
      <c r="E153" s="1530"/>
      <c r="F153" s="1516"/>
      <c r="G153" s="1530"/>
      <c r="H153" s="1530"/>
      <c r="I153" s="1530"/>
      <c r="J153" s="1513"/>
    </row>
    <row r="154" spans="1:11" s="1033" customFormat="1" x14ac:dyDescent="0.25">
      <c r="A154" s="1511"/>
      <c r="B154" s="1530"/>
      <c r="C154" s="1527"/>
      <c r="D154" s="1531"/>
      <c r="E154" s="1530"/>
      <c r="F154" s="1516"/>
      <c r="G154" s="1530"/>
      <c r="H154" s="1530"/>
      <c r="I154" s="1533"/>
      <c r="J154" s="1534"/>
    </row>
    <row r="155" spans="1:11" s="1033" customFormat="1" x14ac:dyDescent="0.25">
      <c r="A155" s="1511"/>
      <c r="B155" s="1530"/>
      <c r="C155" s="1527"/>
      <c r="D155" s="1531"/>
      <c r="E155" s="1530"/>
      <c r="F155" s="1516"/>
      <c r="G155" s="1530"/>
      <c r="H155" s="1530"/>
      <c r="I155" s="1533"/>
      <c r="J155" s="1534"/>
    </row>
    <row r="156" spans="1:11" s="1033" customFormat="1" x14ac:dyDescent="0.25">
      <c r="A156" s="1511"/>
      <c r="B156" s="1530"/>
      <c r="C156" s="1527"/>
      <c r="D156" s="1531"/>
      <c r="E156" s="1530"/>
      <c r="F156" s="1516"/>
      <c r="G156" s="1530"/>
      <c r="H156" s="1530"/>
      <c r="I156" s="1533"/>
      <c r="J156" s="1534"/>
      <c r="K156" s="1030"/>
    </row>
    <row r="157" spans="1:11" s="1033" customFormat="1" x14ac:dyDescent="0.25">
      <c r="A157" s="1511"/>
      <c r="B157" s="1530"/>
      <c r="C157" s="1527"/>
      <c r="D157" s="1531"/>
      <c r="E157" s="1530"/>
      <c r="F157" s="1516"/>
      <c r="G157" s="1530"/>
      <c r="H157" s="1530"/>
      <c r="I157" s="1533"/>
      <c r="J157" s="1534"/>
      <c r="K157" s="1030"/>
    </row>
    <row r="158" spans="1:11" s="1033" customFormat="1" x14ac:dyDescent="0.25">
      <c r="A158" s="1511"/>
      <c r="B158" s="1530"/>
      <c r="C158" s="1527"/>
      <c r="D158" s="1531"/>
      <c r="E158" s="1530"/>
      <c r="F158" s="1516"/>
      <c r="G158" s="1530"/>
      <c r="H158" s="1530"/>
      <c r="I158" s="1533"/>
      <c r="J158" s="1534"/>
      <c r="K158" s="1030"/>
    </row>
    <row r="159" spans="1:11" s="1033" customFormat="1" x14ac:dyDescent="0.25">
      <c r="A159" s="1511"/>
      <c r="B159" s="1530"/>
      <c r="C159" s="1527"/>
      <c r="D159" s="1531"/>
      <c r="E159" s="1530"/>
      <c r="F159" s="1516"/>
      <c r="G159" s="1530"/>
      <c r="H159" s="1530"/>
      <c r="I159" s="1533"/>
      <c r="J159" s="1534"/>
      <c r="K159" s="1030"/>
    </row>
    <row r="160" spans="1:11" s="1033" customFormat="1" x14ac:dyDescent="0.25">
      <c r="A160" s="1511"/>
      <c r="B160" s="1530"/>
      <c r="C160" s="1527"/>
      <c r="D160" s="1531"/>
      <c r="E160" s="1530"/>
      <c r="F160" s="1516"/>
      <c r="G160" s="1533"/>
      <c r="H160" s="1533"/>
      <c r="I160" s="1533"/>
      <c r="J160" s="1534"/>
      <c r="K160" s="1030"/>
    </row>
    <row r="161" spans="1:11" s="1033" customFormat="1" x14ac:dyDescent="0.25">
      <c r="A161" s="1511"/>
      <c r="B161" s="1530"/>
      <c r="C161" s="1527"/>
      <c r="D161" s="1531"/>
      <c r="E161" s="1530"/>
      <c r="F161" s="1516"/>
      <c r="G161" s="1533"/>
      <c r="H161" s="1533"/>
      <c r="I161" s="1533"/>
      <c r="J161" s="1534"/>
      <c r="K161" s="1030"/>
    </row>
    <row r="162" spans="1:11" s="1033" customFormat="1" x14ac:dyDescent="0.25">
      <c r="A162" s="1511"/>
      <c r="B162" s="1530"/>
      <c r="C162" s="1536"/>
      <c r="D162" s="1531"/>
      <c r="E162" s="1530"/>
      <c r="F162" s="1516"/>
      <c r="G162" s="1533"/>
      <c r="H162" s="1533"/>
      <c r="I162" s="1533"/>
      <c r="J162" s="1534"/>
      <c r="K162" s="1030"/>
    </row>
    <row r="163" spans="1:11" s="1033" customFormat="1" x14ac:dyDescent="0.25">
      <c r="A163" s="1511"/>
      <c r="B163" s="1530"/>
      <c r="C163" s="1536"/>
      <c r="D163" s="1531"/>
      <c r="E163" s="1530"/>
      <c r="F163" s="1516"/>
      <c r="G163" s="1533"/>
      <c r="H163" s="1533"/>
      <c r="I163" s="1533"/>
      <c r="J163" s="1534"/>
      <c r="K163" s="1030"/>
    </row>
    <row r="164" spans="1:11" s="1033" customFormat="1" x14ac:dyDescent="0.25">
      <c r="A164" s="1511"/>
      <c r="B164" s="1530"/>
      <c r="C164" s="1536"/>
      <c r="D164" s="1531"/>
      <c r="E164" s="1530"/>
      <c r="F164" s="1532"/>
      <c r="G164" s="1533"/>
      <c r="H164" s="1533"/>
      <c r="I164" s="1533"/>
      <c r="J164" s="1534"/>
      <c r="K164" s="1030"/>
    </row>
    <row r="165" spans="1:11" s="1033" customFormat="1" x14ac:dyDescent="0.25">
      <c r="A165" s="1511"/>
      <c r="B165" s="1530"/>
      <c r="C165" s="1536"/>
      <c r="D165" s="1531"/>
      <c r="E165" s="1530"/>
      <c r="F165" s="1532"/>
      <c r="G165" s="1533"/>
      <c r="H165" s="1533"/>
      <c r="I165" s="1533"/>
      <c r="J165" s="1534"/>
      <c r="K165" s="1030"/>
    </row>
    <row r="166" spans="1:11" s="1033" customFormat="1" x14ac:dyDescent="0.25">
      <c r="A166" s="1511"/>
      <c r="B166" s="1530"/>
      <c r="C166" s="1536"/>
      <c r="D166" s="1531"/>
      <c r="E166" s="1530"/>
      <c r="F166" s="1532"/>
      <c r="G166" s="1533"/>
      <c r="H166" s="1533"/>
      <c r="I166" s="1533"/>
      <c r="J166" s="1534"/>
      <c r="K166" s="1030"/>
    </row>
    <row r="167" spans="1:11" x14ac:dyDescent="0.25">
      <c r="A167" s="1511"/>
      <c r="B167" s="1530"/>
      <c r="E167" s="1530"/>
    </row>
    <row r="168" spans="1:11" x14ac:dyDescent="0.25">
      <c r="A168" s="1511"/>
      <c r="B168" s="1530"/>
      <c r="E168" s="1530"/>
    </row>
    <row r="169" spans="1:11" x14ac:dyDescent="0.25">
      <c r="E169" s="1530"/>
    </row>
  </sheetData>
  <customSheetViews>
    <customSheetView guid="{9C153D9E-615C-443B-9CD7-551163282F03}" scale="90" showPageBreaks="1" showGridLines="0" printArea="1" view="pageBreakPreview" topLeftCell="A10">
      <selection activeCell="X19" sqref="X19"/>
      <pageMargins left="0.314" right="0.314" top="0.11799999999999999" bottom="0.27500000000000002" header="0.157" footer="0.11799999999999999"/>
      <pageSetup scale="95" firstPageNumber="2" orientation="landscape" r:id="rId1"/>
      <headerFooter>
        <oddFooter>&amp;C&amp;P</oddFooter>
      </headerFooter>
    </customSheetView>
    <customSheetView guid="{BE9F68F7-D81B-4526-9959-D871EC50BDFF}" scale="90" showPageBreaks="1" showGridLines="0" printArea="1" view="pageBreakPreview" topLeftCell="A10">
      <selection activeCell="B20" sqref="B20"/>
      <pageMargins left="0.314" right="0.314" top="0.11799999999999999" bottom="0.27500000000000002" header="0.157" footer="0.11799999999999999"/>
      <pageSetup scale="95" firstPageNumber="2" orientation="landscape" r:id="rId2"/>
      <headerFooter>
        <oddFooter>&amp;C&amp;P</oddFooter>
      </headerFooter>
    </customSheetView>
    <customSheetView guid="{EF790C5B-80DA-4544-9EB7-EFE0323B2298}" scale="90" showPageBreaks="1" showGridLines="0" printArea="1" view="pageBreakPreview">
      <selection activeCell="G13" sqref="G13"/>
      <pageMargins left="0.314" right="0.314" top="0.11799999999999999" bottom="0.27500000000000002" header="0.157" footer="0.11799999999999999"/>
      <pageSetup scale="95" firstPageNumber="2" orientation="landscape" r:id="rId3"/>
      <headerFooter>
        <oddFooter>&amp;C&amp;P</oddFooter>
      </headerFooter>
    </customSheetView>
    <customSheetView guid="{C9D2DBB1-CD01-4732-8C86-64BE16C94753}" scale="90" showPageBreaks="1" showGridLines="0" printArea="1" view="pageBreakPreview" topLeftCell="A7">
      <selection activeCell="B14" sqref="B14"/>
      <pageMargins left="0.314" right="0.314" top="0.11799999999999999" bottom="0.27500000000000002" header="0.157" footer="0.11799999999999999"/>
      <pageSetup scale="95" firstPageNumber="2" orientation="landscape" r:id="rId4"/>
      <headerFooter>
        <oddFooter>&amp;C&amp;P</oddFooter>
      </headerFooter>
    </customSheetView>
    <customSheetView guid="{BFEC163F-7C4E-49B7-9F32-15225772E72F}" scale="90" showPageBreaks="1" showGridLines="0" printArea="1" view="pageBreakPreview" topLeftCell="A7">
      <selection activeCell="G13" sqref="G13"/>
      <pageMargins left="0.314" right="0.314" top="0.11799999999999999" bottom="0.27500000000000002" header="0.157" footer="0.11799999999999999"/>
      <pageSetup scale="95" firstPageNumber="2" orientation="landscape" r:id="rId5"/>
      <headerFooter>
        <oddFooter>&amp;C&amp;P</oddFooter>
      </headerFooter>
    </customSheetView>
    <customSheetView guid="{5529DB6B-163A-4048-9107-267B30B97DF3}" scale="90" showPageBreaks="1" showGridLines="0" printArea="1" view="pageBreakPreview">
      <selection activeCell="G13" sqref="G13"/>
      <pageMargins left="0.314" right="0.314" top="0.11799999999999999" bottom="0.27500000000000002" header="0.157" footer="0.11799999999999999"/>
      <pageSetup scale="95" firstPageNumber="2" orientation="landscape" r:id="rId6"/>
      <headerFooter>
        <oddFooter>&amp;C&amp;P</oddFooter>
      </headerFooter>
    </customSheetView>
    <customSheetView guid="{9B0763AA-FA4B-479A-900C-C113E8BEEFEB}" scale="90" showPageBreaks="1" showGridLines="0" printArea="1" view="pageBreakPreview">
      <selection activeCell="G13" sqref="G13"/>
      <pageMargins left="0.314" right="0.314" top="0.11799999999999999" bottom="0.27500000000000002" header="0.157" footer="0.11799999999999999"/>
      <pageSetup scale="95" firstPageNumber="2" orientation="landscape" r:id="rId7"/>
      <headerFooter>
        <oddFooter>&amp;C&amp;P</oddFooter>
      </headerFooter>
    </customSheetView>
    <customSheetView guid="{89903799-8228-4A6D-8A81-7F80BC61226D}" scale="90" showPageBreaks="1" showGridLines="0" printArea="1" view="pageBreakPreview">
      <selection activeCell="G13" sqref="G13"/>
      <pageMargins left="0.314" right="0.314" top="0.11799999999999999" bottom="0.27500000000000002" header="0.157" footer="0.11799999999999999"/>
      <pageSetup scale="95" firstPageNumber="2" orientation="landscape" r:id="rId8"/>
      <headerFooter>
        <oddFooter>&amp;C&amp;P</oddFooter>
      </headerFooter>
    </customSheetView>
    <customSheetView guid="{2524630E-605A-4616-AD5D-6CF7B1E9752C}" scale="90" showPageBreaks="1" showGridLines="0" printArea="1" view="pageBreakPreview">
      <selection activeCell="G13" sqref="G13"/>
      <pageMargins left="0.314" right="0.314" top="0.11799999999999999" bottom="0.27500000000000002" header="0.157" footer="0.11799999999999999"/>
      <pageSetup scale="95" firstPageNumber="2" orientation="landscape" r:id="rId9"/>
      <headerFooter>
        <oddFooter>&amp;C&amp;P</oddFooter>
      </headerFooter>
    </customSheetView>
  </customSheetViews>
  <mergeCells count="1">
    <mergeCell ref="A1:J1"/>
  </mergeCells>
  <pageMargins left="0.314" right="0.314" top="0.11799999999999999" bottom="0.27500000000000002" header="0.157" footer="0.11799999999999999"/>
  <pageSetup scale="95" firstPageNumber="2" orientation="landscape" r:id="rId10"/>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6"/>
  <sheetViews>
    <sheetView view="pageLayout" topLeftCell="A22" zoomScale="120" zoomScaleNormal="100" zoomScaleSheetLayoutView="110" zoomScalePageLayoutView="120" workbookViewId="0">
      <selection activeCell="E29" sqref="E29"/>
    </sheetView>
  </sheetViews>
  <sheetFormatPr defaultColWidth="9.140625" defaultRowHeight="13.5" x14ac:dyDescent="0.25"/>
  <cols>
    <col min="1" max="1" width="3.5703125" style="80" customWidth="1"/>
    <col min="2" max="10" width="9.140625" style="80" customWidth="1"/>
    <col min="11" max="11" width="7.42578125" style="80" customWidth="1"/>
    <col min="12" max="12" width="8.42578125" style="80" customWidth="1"/>
    <col min="13" max="14" width="2.85546875" style="80" customWidth="1"/>
    <col min="15" max="20" width="2.85546875" customWidth="1"/>
  </cols>
  <sheetData>
    <row r="1" spans="1:21" x14ac:dyDescent="0.25">
      <c r="A1" s="127" t="s">
        <v>55</v>
      </c>
    </row>
    <row r="2" spans="1:21" ht="14.25" thickBot="1" x14ac:dyDescent="0.3">
      <c r="A2" s="76" t="s">
        <v>56</v>
      </c>
      <c r="B2" s="76" t="s">
        <v>57</v>
      </c>
      <c r="C2" s="77"/>
      <c r="D2" s="77"/>
      <c r="E2" s="77"/>
      <c r="F2" s="77"/>
      <c r="G2" s="77"/>
      <c r="H2" s="77"/>
      <c r="I2" s="77"/>
      <c r="J2" s="77"/>
      <c r="K2" s="77"/>
      <c r="L2" s="77"/>
    </row>
    <row r="3" spans="1:21" ht="14.25" thickBot="1" x14ac:dyDescent="0.3">
      <c r="A3" s="800" t="s">
        <v>58</v>
      </c>
      <c r="B3" s="801" t="s">
        <v>59</v>
      </c>
      <c r="C3" s="146"/>
      <c r="D3" s="146"/>
      <c r="E3" s="802" t="s">
        <v>60</v>
      </c>
      <c r="F3" s="2352"/>
      <c r="G3" s="2353"/>
      <c r="H3" s="2353"/>
      <c r="I3" s="2353"/>
      <c r="J3" s="2353"/>
      <c r="K3" s="2353"/>
      <c r="L3" s="146" t="s">
        <v>61</v>
      </c>
      <c r="M3" s="820"/>
      <c r="N3" s="824"/>
      <c r="O3" s="821"/>
      <c r="P3" s="824"/>
      <c r="Q3" s="832"/>
      <c r="R3" s="832"/>
      <c r="S3" s="825"/>
      <c r="T3" s="826"/>
    </row>
    <row r="4" spans="1:21" ht="14.25" thickBot="1" x14ac:dyDescent="0.3">
      <c r="A4" s="800" t="s">
        <v>62</v>
      </c>
      <c r="B4" s="801" t="s">
        <v>63</v>
      </c>
      <c r="C4" s="146"/>
      <c r="D4" s="146"/>
      <c r="E4" s="802" t="s">
        <v>64</v>
      </c>
      <c r="F4" s="2352"/>
      <c r="G4" s="2353"/>
      <c r="H4" s="2353"/>
      <c r="I4" s="2353"/>
      <c r="J4" s="2353"/>
      <c r="K4" s="2353"/>
      <c r="L4" s="146" t="s">
        <v>65</v>
      </c>
      <c r="M4" s="803"/>
      <c r="N4" s="804"/>
      <c r="O4" s="797"/>
      <c r="P4" s="804"/>
      <c r="Q4" s="825"/>
      <c r="R4" s="825"/>
      <c r="S4" s="825"/>
      <c r="T4" s="826"/>
    </row>
    <row r="5" spans="1:21" ht="14.25" thickBot="1" x14ac:dyDescent="0.25">
      <c r="A5" s="800" t="s">
        <v>66</v>
      </c>
      <c r="B5" s="2357"/>
      <c r="C5" s="2358"/>
      <c r="D5" s="2358"/>
      <c r="E5" s="2358"/>
      <c r="F5" s="2358"/>
      <c r="G5" s="2358"/>
      <c r="H5" s="2358"/>
      <c r="I5" s="2358"/>
      <c r="J5" s="2358"/>
      <c r="K5" s="2358"/>
      <c r="L5" s="2358"/>
      <c r="M5" s="2358"/>
      <c r="N5" s="2358"/>
      <c r="O5" s="2358"/>
      <c r="P5" s="2358"/>
      <c r="Q5" s="2358"/>
      <c r="R5" s="2358"/>
      <c r="S5" s="2358"/>
      <c r="T5" s="2359"/>
    </row>
    <row r="6" spans="1:21" s="1871" customFormat="1" ht="14.25" thickBot="1" x14ac:dyDescent="0.3">
      <c r="A6" s="1934" t="s">
        <v>67</v>
      </c>
      <c r="B6" s="1907" t="s">
        <v>3432</v>
      </c>
      <c r="C6" s="1906"/>
      <c r="D6" s="1906"/>
      <c r="E6" s="1908"/>
      <c r="F6" s="2364" t="s">
        <v>68</v>
      </c>
      <c r="G6" s="2364"/>
      <c r="H6" s="2364"/>
      <c r="I6" s="2364"/>
      <c r="J6" s="2364"/>
      <c r="K6" s="2364"/>
      <c r="L6" s="1906" t="s">
        <v>69</v>
      </c>
      <c r="M6" s="1909"/>
      <c r="N6" s="1911"/>
      <c r="O6" s="1909"/>
      <c r="P6" s="1911"/>
      <c r="Q6" s="1911"/>
      <c r="R6" s="1911"/>
      <c r="S6" s="1911"/>
      <c r="T6" s="1912"/>
      <c r="U6" s="575"/>
    </row>
    <row r="7" spans="1:21" ht="14.25" thickBot="1" x14ac:dyDescent="0.3">
      <c r="A7" s="809" t="s">
        <v>70</v>
      </c>
      <c r="B7" s="810" t="s">
        <v>71</v>
      </c>
      <c r="C7" s="134"/>
      <c r="D7" s="134"/>
      <c r="E7" s="811" t="s">
        <v>72</v>
      </c>
      <c r="F7" s="2354"/>
      <c r="G7" s="2355"/>
      <c r="H7" s="2355"/>
      <c r="I7" s="2355"/>
      <c r="J7" s="2355"/>
      <c r="K7" s="2355"/>
      <c r="L7" s="79"/>
      <c r="M7" s="155"/>
      <c r="N7" s="155"/>
      <c r="O7" s="5"/>
      <c r="P7" s="5"/>
      <c r="Q7" s="5"/>
      <c r="R7" s="5"/>
      <c r="S7" s="5"/>
      <c r="T7" s="154"/>
    </row>
    <row r="8" spans="1:21" ht="14.25" thickBot="1" x14ac:dyDescent="0.25">
      <c r="A8" s="800" t="s">
        <v>73</v>
      </c>
      <c r="B8" s="801" t="s">
        <v>74</v>
      </c>
      <c r="C8" s="146"/>
      <c r="D8" s="146"/>
      <c r="E8" s="812"/>
      <c r="F8" s="2365"/>
      <c r="G8" s="2356"/>
      <c r="H8" s="2356"/>
      <c r="I8" s="2356"/>
      <c r="J8" s="2356"/>
      <c r="K8" s="2356"/>
      <c r="L8" s="146" t="s">
        <v>75</v>
      </c>
      <c r="M8" s="798"/>
      <c r="N8" s="799"/>
      <c r="O8" s="2348"/>
      <c r="P8" s="2349"/>
      <c r="Q8" s="2348"/>
      <c r="R8" s="2349"/>
      <c r="S8" s="2360"/>
      <c r="T8" s="2361"/>
    </row>
    <row r="9" spans="1:21" ht="14.25" thickBot="1" x14ac:dyDescent="0.25">
      <c r="A9" s="800" t="s">
        <v>76</v>
      </c>
      <c r="B9" s="801" t="s">
        <v>77</v>
      </c>
      <c r="C9" s="146"/>
      <c r="D9" s="146"/>
      <c r="E9" s="813"/>
      <c r="F9" s="2356"/>
      <c r="G9" s="2356"/>
      <c r="H9" s="2356"/>
      <c r="I9" s="2356"/>
      <c r="J9" s="2356"/>
      <c r="K9" s="2356"/>
      <c r="L9" s="146" t="s">
        <v>78</v>
      </c>
      <c r="M9" s="798"/>
      <c r="N9" s="799"/>
      <c r="O9" s="2348"/>
      <c r="P9" s="2349"/>
      <c r="Q9" s="807"/>
      <c r="R9" s="808"/>
      <c r="S9" s="827"/>
      <c r="T9" s="828"/>
    </row>
    <row r="10" spans="1:21" s="1872" customFormat="1" ht="14.25" thickBot="1" x14ac:dyDescent="0.3">
      <c r="A10" s="2100" t="s">
        <v>3733</v>
      </c>
      <c r="B10" s="2101" t="s">
        <v>3732</v>
      </c>
      <c r="C10" s="2102"/>
      <c r="D10" s="2103" t="s">
        <v>3731</v>
      </c>
      <c r="E10" s="2104"/>
      <c r="F10" s="2105"/>
      <c r="G10" s="2105"/>
      <c r="H10" s="2105"/>
      <c r="I10" s="2105"/>
      <c r="J10" s="2105"/>
      <c r="K10" s="2105"/>
      <c r="L10" s="1913" t="s">
        <v>79</v>
      </c>
      <c r="M10" s="1914"/>
      <c r="N10" s="1915"/>
      <c r="O10" s="1916"/>
      <c r="P10" s="1916"/>
      <c r="Q10" s="1916"/>
      <c r="R10" s="1916"/>
      <c r="S10" s="1916"/>
      <c r="T10" s="1917"/>
      <c r="U10" s="575"/>
    </row>
    <row r="11" spans="1:21" s="1872" customFormat="1" ht="14.25" thickBot="1" x14ac:dyDescent="0.3">
      <c r="A11" s="2106" t="s">
        <v>80</v>
      </c>
      <c r="B11" s="2107" t="s">
        <v>81</v>
      </c>
      <c r="C11" s="2108"/>
      <c r="D11" s="2109" t="s">
        <v>3730</v>
      </c>
      <c r="E11" s="2110"/>
      <c r="F11" s="2109"/>
      <c r="G11" s="2108"/>
      <c r="H11" s="2108"/>
      <c r="I11" s="2108"/>
      <c r="J11" s="2108"/>
      <c r="K11" s="2108"/>
      <c r="L11" s="1908" t="s">
        <v>82</v>
      </c>
      <c r="M11" s="1909"/>
      <c r="N11" s="1910"/>
      <c r="O11" s="1911"/>
      <c r="P11" s="1911"/>
      <c r="Q11" s="1911"/>
      <c r="R11" s="1911"/>
      <c r="S11" s="1911"/>
      <c r="T11" s="1912"/>
      <c r="U11" s="575"/>
    </row>
    <row r="12" spans="1:21" ht="14.25" thickBot="1" x14ac:dyDescent="0.3">
      <c r="A12" s="149" t="s">
        <v>83</v>
      </c>
      <c r="B12" s="150" t="s">
        <v>84</v>
      </c>
      <c r="C12" s="88"/>
      <c r="D12" s="88"/>
      <c r="E12" s="88"/>
      <c r="F12" s="88"/>
      <c r="G12" s="88"/>
      <c r="H12" s="88"/>
      <c r="I12" s="132"/>
      <c r="J12" s="132"/>
      <c r="K12" s="132"/>
      <c r="L12" s="132"/>
      <c r="M12" s="151"/>
      <c r="N12" s="151"/>
      <c r="O12" s="152"/>
      <c r="P12" s="152"/>
      <c r="Q12" s="152"/>
      <c r="R12" s="152"/>
      <c r="S12" s="152"/>
      <c r="T12" s="152"/>
    </row>
    <row r="13" spans="1:21" ht="14.25" thickBot="1" x14ac:dyDescent="0.3">
      <c r="A13" s="148" t="s">
        <v>85</v>
      </c>
      <c r="B13" s="138" t="s">
        <v>86</v>
      </c>
      <c r="C13" s="130"/>
      <c r="D13" s="130"/>
      <c r="E13" s="2350"/>
      <c r="F13" s="2350"/>
      <c r="G13" s="2350"/>
      <c r="H13" s="2350"/>
      <c r="I13" s="2350"/>
      <c r="J13" s="2350"/>
      <c r="K13" s="2350"/>
      <c r="L13" s="136"/>
      <c r="M13" s="139"/>
      <c r="N13" s="139"/>
      <c r="O13" s="140"/>
      <c r="P13" s="140"/>
      <c r="Q13" s="140"/>
      <c r="R13" s="140"/>
      <c r="S13" s="140"/>
      <c r="T13" s="147"/>
    </row>
    <row r="14" spans="1:21" ht="14.25" thickBot="1" x14ac:dyDescent="0.3">
      <c r="A14" s="148" t="s">
        <v>87</v>
      </c>
      <c r="B14" s="138" t="s">
        <v>88</v>
      </c>
      <c r="C14" s="130"/>
      <c r="D14" s="130"/>
      <c r="E14" s="2350"/>
      <c r="F14" s="2350"/>
      <c r="G14" s="2350"/>
      <c r="H14" s="2350"/>
      <c r="I14" s="2350"/>
      <c r="J14" s="2350"/>
      <c r="K14" s="2350"/>
      <c r="L14" s="136"/>
      <c r="M14" s="139"/>
      <c r="N14" s="139"/>
      <c r="O14" s="140"/>
      <c r="P14" s="140"/>
      <c r="Q14" s="140"/>
      <c r="R14" s="140"/>
      <c r="S14" s="140"/>
      <c r="T14" s="147"/>
    </row>
    <row r="15" spans="1:21" ht="14.25" thickBot="1" x14ac:dyDescent="0.3">
      <c r="A15" s="148" t="s">
        <v>89</v>
      </c>
      <c r="B15" s="138" t="s">
        <v>90</v>
      </c>
      <c r="C15" s="130"/>
      <c r="D15" s="130"/>
      <c r="E15" s="130"/>
      <c r="F15" s="2363"/>
      <c r="G15" s="2363"/>
      <c r="H15" s="2363"/>
      <c r="I15" s="2363"/>
      <c r="J15" s="2363"/>
      <c r="K15" s="2363"/>
      <c r="L15" s="143" t="s">
        <v>91</v>
      </c>
      <c r="M15" s="141"/>
      <c r="N15" s="141"/>
      <c r="O15" s="142"/>
      <c r="P15" s="142"/>
      <c r="Q15" s="142"/>
      <c r="R15" s="142"/>
      <c r="S15" s="142"/>
      <c r="T15" s="147"/>
    </row>
    <row r="16" spans="1:21" ht="14.25" thickBot="1" x14ac:dyDescent="0.3">
      <c r="A16" s="148" t="s">
        <v>92</v>
      </c>
      <c r="B16" s="138" t="s">
        <v>93</v>
      </c>
      <c r="C16" s="130"/>
      <c r="D16" s="130"/>
      <c r="E16" s="130"/>
      <c r="F16" s="130"/>
      <c r="G16" s="130"/>
      <c r="H16" s="2350"/>
      <c r="I16" s="2350"/>
      <c r="J16" s="2350"/>
      <c r="K16" s="2350"/>
      <c r="L16" s="136"/>
      <c r="M16" s="139"/>
      <c r="N16" s="139"/>
      <c r="O16" s="140"/>
      <c r="P16" s="140"/>
      <c r="Q16" s="140"/>
      <c r="R16" s="140"/>
      <c r="S16" s="140"/>
      <c r="T16" s="147"/>
    </row>
    <row r="17" spans="1:21" ht="14.25" thickBot="1" x14ac:dyDescent="0.3">
      <c r="A17" s="148" t="s">
        <v>94</v>
      </c>
      <c r="B17" s="138" t="s">
        <v>95</v>
      </c>
      <c r="C17" s="130"/>
      <c r="D17" s="130"/>
      <c r="E17" s="130"/>
      <c r="F17" s="130"/>
      <c r="G17" s="130"/>
      <c r="H17" s="130"/>
      <c r="I17" s="133"/>
      <c r="J17" s="133"/>
      <c r="K17" s="133"/>
      <c r="L17" s="137" t="s">
        <v>96</v>
      </c>
      <c r="M17" s="141"/>
      <c r="N17" s="141"/>
      <c r="O17" s="142"/>
      <c r="P17" s="142"/>
      <c r="Q17" s="142"/>
      <c r="R17" s="142"/>
      <c r="S17" s="142"/>
      <c r="T17" s="147"/>
    </row>
    <row r="18" spans="1:21" ht="14.25" thickBot="1" x14ac:dyDescent="0.3">
      <c r="A18" s="148" t="s">
        <v>97</v>
      </c>
      <c r="B18" s="138" t="s">
        <v>98</v>
      </c>
      <c r="C18" s="130"/>
      <c r="D18" s="130"/>
      <c r="E18" s="130"/>
      <c r="F18" s="130"/>
      <c r="G18" s="130"/>
      <c r="H18" s="130"/>
      <c r="I18" s="2350"/>
      <c r="J18" s="2350"/>
      <c r="K18" s="2350"/>
      <c r="L18" s="136"/>
      <c r="M18" s="139"/>
      <c r="N18" s="139"/>
      <c r="O18" s="140"/>
      <c r="P18" s="140"/>
      <c r="Q18" s="140"/>
      <c r="R18" s="140"/>
      <c r="S18" s="140"/>
      <c r="T18" s="147"/>
    </row>
    <row r="19" spans="1:21" ht="14.25" thickBot="1" x14ac:dyDescent="0.3">
      <c r="A19" s="148" t="s">
        <v>99</v>
      </c>
      <c r="B19" s="138" t="s">
        <v>100</v>
      </c>
      <c r="C19" s="130"/>
      <c r="D19" s="130"/>
      <c r="E19" s="130"/>
      <c r="F19" s="130"/>
      <c r="G19" s="130"/>
      <c r="H19" s="130"/>
      <c r="I19" s="133"/>
      <c r="J19" s="133"/>
      <c r="K19" s="133"/>
      <c r="L19" s="137" t="s">
        <v>101</v>
      </c>
      <c r="M19" s="141"/>
      <c r="N19" s="141"/>
      <c r="O19" s="142"/>
      <c r="P19" s="142"/>
      <c r="Q19" s="142"/>
      <c r="R19" s="142"/>
      <c r="S19" s="142"/>
      <c r="T19" s="147"/>
    </row>
    <row r="20" spans="1:21" ht="14.25" thickBot="1" x14ac:dyDescent="0.3">
      <c r="A20" s="148" t="s">
        <v>102</v>
      </c>
      <c r="B20" s="138" t="s">
        <v>103</v>
      </c>
      <c r="C20" s="130"/>
      <c r="D20" s="130"/>
      <c r="E20" s="130"/>
      <c r="F20" s="130"/>
      <c r="G20" s="130"/>
      <c r="H20" s="130"/>
      <c r="I20" s="2350"/>
      <c r="J20" s="2350"/>
      <c r="K20" s="2350"/>
      <c r="L20" s="136"/>
      <c r="M20" s="139"/>
      <c r="N20" s="139"/>
      <c r="O20" s="140"/>
      <c r="P20" s="140"/>
      <c r="Q20" s="140"/>
      <c r="R20" s="140"/>
      <c r="S20" s="140"/>
      <c r="T20" s="147"/>
    </row>
    <row r="21" spans="1:21" ht="14.25" thickBot="1" x14ac:dyDescent="0.3">
      <c r="A21" s="148" t="s">
        <v>104</v>
      </c>
      <c r="B21" s="138" t="s">
        <v>105</v>
      </c>
      <c r="C21" s="130"/>
      <c r="D21" s="130"/>
      <c r="E21" s="130"/>
      <c r="F21" s="130"/>
      <c r="G21" s="130"/>
      <c r="H21" s="130"/>
      <c r="I21" s="871"/>
      <c r="J21" s="871"/>
      <c r="K21" s="871"/>
      <c r="L21" s="137" t="s">
        <v>106</v>
      </c>
      <c r="M21" s="141"/>
      <c r="N21" s="141"/>
      <c r="O21" s="142"/>
      <c r="P21" s="142"/>
      <c r="Q21" s="142"/>
      <c r="R21" s="142"/>
      <c r="S21" s="142"/>
      <c r="T21" s="147"/>
    </row>
    <row r="22" spans="1:21" s="81" customFormat="1" ht="14.25" thickBot="1" x14ac:dyDescent="0.3">
      <c r="A22" s="144" t="s">
        <v>107</v>
      </c>
      <c r="B22" s="128" t="s">
        <v>108</v>
      </c>
      <c r="C22" s="90"/>
      <c r="D22" s="79"/>
      <c r="E22" s="79"/>
      <c r="F22" s="79"/>
      <c r="G22" s="79"/>
      <c r="H22" s="79"/>
      <c r="I22" s="135"/>
      <c r="J22" s="135"/>
      <c r="K22" s="135"/>
      <c r="L22" s="135"/>
      <c r="M22" s="82"/>
      <c r="N22" s="82"/>
    </row>
    <row r="23" spans="1:21" ht="14.25" thickBot="1" x14ac:dyDescent="0.3">
      <c r="A23" s="131" t="s">
        <v>109</v>
      </c>
      <c r="B23" s="130" t="s">
        <v>3356</v>
      </c>
      <c r="C23" s="130"/>
      <c r="D23" s="130"/>
      <c r="E23" s="2350"/>
      <c r="F23" s="2350"/>
      <c r="G23" s="2350"/>
      <c r="H23" s="2350"/>
      <c r="I23" s="2350"/>
      <c r="J23" s="2350"/>
      <c r="K23" s="2350"/>
      <c r="L23" s="130" t="s">
        <v>110</v>
      </c>
      <c r="M23" s="803"/>
      <c r="N23" s="804"/>
      <c r="O23" s="797"/>
      <c r="P23" s="804"/>
      <c r="Q23" s="829"/>
      <c r="R23" s="830"/>
      <c r="S23" s="830"/>
      <c r="T23" s="831"/>
    </row>
    <row r="24" spans="1:21" ht="14.25" thickBot="1" x14ac:dyDescent="0.3">
      <c r="A24" s="159" t="s">
        <v>111</v>
      </c>
      <c r="B24" s="146" t="s">
        <v>112</v>
      </c>
      <c r="C24" s="146"/>
      <c r="D24" s="146"/>
      <c r="E24" s="2353"/>
      <c r="F24" s="2353"/>
      <c r="G24" s="2353"/>
      <c r="H24" s="2353"/>
      <c r="I24" s="2353"/>
      <c r="J24" s="2353"/>
      <c r="K24" s="2353"/>
      <c r="L24" s="146" t="s">
        <v>113</v>
      </c>
      <c r="M24" s="805"/>
      <c r="N24" s="806"/>
      <c r="O24" s="805"/>
      <c r="P24" s="806"/>
      <c r="Q24" s="829"/>
      <c r="R24" s="830"/>
      <c r="S24" s="825"/>
      <c r="T24" s="826"/>
    </row>
    <row r="25" spans="1:21" ht="14.25" thickBot="1" x14ac:dyDescent="0.3">
      <c r="A25" s="131" t="s">
        <v>114</v>
      </c>
      <c r="B25" s="130" t="s">
        <v>3357</v>
      </c>
      <c r="C25" s="130"/>
      <c r="D25" s="130"/>
      <c r="E25" s="2350"/>
      <c r="F25" s="2350"/>
      <c r="G25" s="2350"/>
      <c r="H25" s="2350"/>
      <c r="I25" s="2350"/>
      <c r="J25" s="2350"/>
      <c r="K25" s="2350"/>
      <c r="L25" s="130" t="s">
        <v>115</v>
      </c>
      <c r="M25" s="803"/>
      <c r="N25" s="797"/>
      <c r="O25" s="803"/>
      <c r="P25" s="804"/>
      <c r="Q25" s="827"/>
      <c r="R25" s="833"/>
      <c r="S25" s="833"/>
      <c r="T25" s="828"/>
    </row>
    <row r="26" spans="1:21" ht="14.25" thickBot="1" x14ac:dyDescent="0.3">
      <c r="A26" s="131" t="s">
        <v>116</v>
      </c>
      <c r="B26" s="129" t="s">
        <v>117</v>
      </c>
      <c r="C26" s="130"/>
      <c r="D26" s="130"/>
      <c r="E26" s="130"/>
      <c r="F26" s="130"/>
      <c r="G26" s="1538"/>
      <c r="H26" s="1538"/>
      <c r="I26" s="1538"/>
      <c r="J26" s="1538"/>
      <c r="K26" s="1538"/>
      <c r="L26" s="146" t="s">
        <v>118</v>
      </c>
      <c r="M26" s="2351"/>
      <c r="N26" s="2351"/>
      <c r="O26" s="2351"/>
      <c r="P26" s="2351"/>
      <c r="Q26" s="833"/>
      <c r="R26" s="833"/>
      <c r="S26" s="833"/>
      <c r="T26" s="828"/>
    </row>
    <row r="27" spans="1:21" ht="14.25" customHeight="1" thickBot="1" x14ac:dyDescent="0.25">
      <c r="A27" s="153"/>
      <c r="B27" s="134"/>
      <c r="C27" s="134"/>
      <c r="D27" s="2366" t="s">
        <v>119</v>
      </c>
      <c r="E27" s="2367"/>
      <c r="F27" s="2366" t="s">
        <v>120</v>
      </c>
      <c r="G27" s="2367"/>
      <c r="H27" s="2366" t="s">
        <v>121</v>
      </c>
      <c r="I27" s="2367"/>
      <c r="J27" s="2346" t="s">
        <v>122</v>
      </c>
      <c r="K27" s="2347"/>
      <c r="L27" s="2343" t="s">
        <v>123</v>
      </c>
      <c r="M27" s="2344"/>
      <c r="N27" s="2344"/>
      <c r="O27" s="2345"/>
      <c r="P27" s="834"/>
      <c r="Q27" s="834"/>
      <c r="R27" s="834"/>
      <c r="S27" s="834"/>
      <c r="T27" s="835"/>
    </row>
    <row r="28" spans="1:21" ht="14.25" thickBot="1" x14ac:dyDescent="0.3">
      <c r="A28" s="145" t="s">
        <v>124</v>
      </c>
      <c r="B28" s="130" t="s">
        <v>125</v>
      </c>
      <c r="C28" s="130"/>
      <c r="D28" s="822"/>
      <c r="E28" s="78"/>
      <c r="F28" s="823"/>
      <c r="G28" s="78"/>
      <c r="H28" s="823"/>
      <c r="I28" s="78"/>
      <c r="J28" s="836"/>
      <c r="K28" s="87"/>
      <c r="L28" s="837"/>
      <c r="M28" s="2339"/>
      <c r="N28" s="2339"/>
      <c r="O28" s="2340"/>
      <c r="P28" s="834"/>
      <c r="Q28" s="834"/>
      <c r="R28" s="834"/>
      <c r="S28" s="834"/>
      <c r="T28" s="835"/>
    </row>
    <row r="29" spans="1:21" ht="14.25" thickBot="1" x14ac:dyDescent="0.3">
      <c r="A29" s="145" t="s">
        <v>126</v>
      </c>
      <c r="B29" s="130" t="s">
        <v>127</v>
      </c>
      <c r="C29" s="130"/>
      <c r="D29" s="822"/>
      <c r="E29" s="78"/>
      <c r="F29" s="823"/>
      <c r="G29" s="78"/>
      <c r="H29" s="823"/>
      <c r="I29" s="78"/>
      <c r="J29" s="836"/>
      <c r="K29" s="87"/>
      <c r="L29" s="837"/>
      <c r="M29" s="2339"/>
      <c r="N29" s="2339"/>
      <c r="O29" s="2340"/>
      <c r="P29" s="834"/>
      <c r="Q29" s="834"/>
      <c r="R29" s="834"/>
      <c r="S29" s="834"/>
      <c r="T29" s="835"/>
    </row>
    <row r="30" spans="1:21" ht="14.25" thickBot="1" x14ac:dyDescent="0.3">
      <c r="A30" s="815" t="s">
        <v>128</v>
      </c>
      <c r="B30" s="130" t="s">
        <v>129</v>
      </c>
      <c r="C30" s="130"/>
      <c r="D30" s="822"/>
      <c r="E30" s="78"/>
      <c r="F30" s="823"/>
      <c r="G30" s="78"/>
      <c r="H30" s="823"/>
      <c r="I30" s="78"/>
      <c r="J30" s="1539"/>
      <c r="K30" s="1540"/>
      <c r="L30" s="1541"/>
      <c r="M30" s="1542"/>
      <c r="N30" s="1542"/>
      <c r="O30" s="1543"/>
      <c r="P30" s="834"/>
      <c r="Q30" s="834"/>
      <c r="R30" s="834"/>
      <c r="S30" s="834"/>
      <c r="T30" s="835"/>
    </row>
    <row r="31" spans="1:21" s="1872" customFormat="1" ht="14.25" thickBot="1" x14ac:dyDescent="0.3">
      <c r="A31" s="1918" t="s">
        <v>130</v>
      </c>
      <c r="B31" s="1913" t="s">
        <v>131</v>
      </c>
      <c r="C31" s="1913"/>
      <c r="D31" s="1919"/>
      <c r="E31" s="1920"/>
      <c r="F31" s="1921"/>
      <c r="G31" s="1920"/>
      <c r="H31" s="1921"/>
      <c r="I31" s="1920"/>
      <c r="J31" s="1922"/>
      <c r="K31" s="1923"/>
      <c r="L31" s="1931"/>
      <c r="M31" s="2341"/>
      <c r="N31" s="2341"/>
      <c r="O31" s="2342"/>
      <c r="P31" s="681"/>
      <c r="Q31" s="681"/>
      <c r="R31" s="681"/>
      <c r="S31" s="681"/>
      <c r="T31" s="1932"/>
      <c r="U31" s="575"/>
    </row>
    <row r="32" spans="1:21" s="1872" customFormat="1" ht="14.25" thickBot="1" x14ac:dyDescent="0.3">
      <c r="A32" s="1924" t="s">
        <v>132</v>
      </c>
      <c r="B32" s="1925" t="s">
        <v>133</v>
      </c>
      <c r="C32" s="1925"/>
      <c r="D32" s="2362" t="s">
        <v>134</v>
      </c>
      <c r="E32" s="2362"/>
      <c r="F32" s="2362"/>
      <c r="G32" s="2362"/>
      <c r="H32" s="2362"/>
      <c r="I32" s="2362"/>
      <c r="J32" s="2362"/>
      <c r="K32" s="2362"/>
      <c r="L32" s="1925" t="s">
        <v>135</v>
      </c>
      <c r="M32" s="1909"/>
      <c r="N32" s="1910"/>
      <c r="O32" s="1911"/>
      <c r="P32" s="1911"/>
      <c r="Q32" s="1911"/>
      <c r="R32" s="1911"/>
      <c r="S32" s="1911"/>
      <c r="T32" s="1912"/>
      <c r="U32" s="575"/>
    </row>
    <row r="33" spans="1:21" s="1872" customFormat="1" ht="14.25" thickBot="1" x14ac:dyDescent="0.3">
      <c r="A33" s="2111" t="s">
        <v>136</v>
      </c>
      <c r="B33" s="2112" t="s">
        <v>137</v>
      </c>
      <c r="C33" s="2112"/>
      <c r="D33" s="2112" t="s">
        <v>3734</v>
      </c>
      <c r="E33" s="2112"/>
      <c r="F33" s="2112"/>
      <c r="G33" s="2112"/>
      <c r="H33" s="2112"/>
      <c r="I33" s="2112"/>
      <c r="J33" s="2112"/>
      <c r="K33" s="2112"/>
      <c r="L33" s="2112" t="s">
        <v>138</v>
      </c>
      <c r="M33" s="2113"/>
      <c r="N33" s="2114"/>
      <c r="O33" s="2115"/>
      <c r="P33" s="2115"/>
      <c r="Q33" s="2115"/>
      <c r="R33" s="2115"/>
      <c r="S33" s="2115"/>
      <c r="T33" s="2115"/>
      <c r="U33" s="575"/>
    </row>
    <row r="34" spans="1:21" s="1872" customFormat="1" ht="14.25" thickBot="1" x14ac:dyDescent="0.3">
      <c r="A34" s="1924" t="s">
        <v>139</v>
      </c>
      <c r="B34" s="1925" t="s">
        <v>140</v>
      </c>
      <c r="C34" s="1925"/>
      <c r="D34" s="1925"/>
      <c r="E34" s="1925"/>
      <c r="F34" s="1925"/>
      <c r="G34" s="1925"/>
      <c r="H34" s="1925"/>
      <c r="I34" s="1925"/>
      <c r="J34" s="1925"/>
      <c r="K34" s="1925"/>
      <c r="L34" s="1925" t="s">
        <v>141</v>
      </c>
      <c r="M34" s="1909"/>
      <c r="N34" s="1910"/>
      <c r="O34" s="1911"/>
      <c r="P34" s="1911"/>
      <c r="Q34" s="1911"/>
      <c r="R34" s="1911"/>
      <c r="S34" s="1911"/>
      <c r="T34" s="1912"/>
      <c r="U34" s="575"/>
    </row>
    <row r="35" spans="1:21" s="1872" customFormat="1" ht="14.25" thickBot="1" x14ac:dyDescent="0.3">
      <c r="A35" s="1926" t="s">
        <v>142</v>
      </c>
      <c r="B35" s="584" t="s">
        <v>3358</v>
      </c>
      <c r="C35" s="584"/>
      <c r="D35" s="584"/>
      <c r="E35" s="584"/>
      <c r="F35" s="584"/>
      <c r="G35" s="584"/>
      <c r="H35" s="584"/>
      <c r="I35" s="584"/>
      <c r="J35" s="584"/>
      <c r="K35" s="584"/>
      <c r="L35" s="584" t="s">
        <v>143</v>
      </c>
      <c r="M35" s="1927"/>
      <c r="N35" s="1928"/>
      <c r="O35" s="1929"/>
      <c r="P35" s="1929"/>
      <c r="Q35" s="1929"/>
      <c r="R35" s="1929"/>
      <c r="S35" s="1929"/>
      <c r="T35" s="1930"/>
      <c r="U35" s="575"/>
    </row>
    <row r="36" spans="1:21" s="1872" customFormat="1" ht="14.25" thickBot="1" x14ac:dyDescent="0.3">
      <c r="A36" s="1924" t="s">
        <v>144</v>
      </c>
      <c r="B36" s="1925" t="s">
        <v>145</v>
      </c>
      <c r="C36" s="1925"/>
      <c r="D36" s="1925"/>
      <c r="E36" s="1925"/>
      <c r="F36" s="1925"/>
      <c r="G36" s="1925"/>
      <c r="H36" s="1925"/>
      <c r="I36" s="1925"/>
      <c r="J36" s="1925"/>
      <c r="K36" s="1925"/>
      <c r="L36" s="1925" t="s">
        <v>146</v>
      </c>
      <c r="M36" s="1909"/>
      <c r="N36" s="1910"/>
      <c r="O36" s="1909"/>
      <c r="P36" s="1910"/>
      <c r="Q36" s="1909"/>
      <c r="R36" s="1911"/>
      <c r="S36" s="1911"/>
      <c r="T36" s="1912"/>
      <c r="U36" s="575"/>
    </row>
  </sheetData>
  <customSheetViews>
    <customSheetView guid="{9C153D9E-615C-443B-9CD7-551163282F03}" scale="120" showPageBreaks="1" view="pageLayout" topLeftCell="A22">
      <selection activeCell="D33" sqref="D33:K33"/>
      <pageMargins left="0.314" right="0.314" top="0.11799999999999999" bottom="0.27500000000000002" header="0.157" footer="0.11799999999999999"/>
      <pageSetup firstPageNumber="3" orientation="landscape" r:id="rId1"/>
      <headerFooter>
        <oddFooter>&amp;C&amp;P</oddFooter>
      </headerFooter>
    </customSheetView>
    <customSheetView guid="{BE9F68F7-D81B-4526-9959-D871EC50BDFF}" scale="120" showPageBreaks="1" view="pageLayout" topLeftCell="A22">
      <selection activeCell="D33" sqref="D33:K33"/>
      <pageMargins left="0.314" right="0.314" top="0.11799999999999999" bottom="0.27500000000000002" header="0.157" footer="0.11799999999999999"/>
      <pageSetup firstPageNumber="3" orientation="landscape" r:id="rId2"/>
      <headerFooter>
        <oddFooter>&amp;C&amp;P</oddFooter>
      </headerFooter>
    </customSheetView>
    <customSheetView guid="{EF790C5B-80DA-4544-9EB7-EFE0323B2298}" scale="222" showPageBreaks="1" view="pageLayout" topLeftCell="D26">
      <selection activeCell="A6" sqref="A6:U6"/>
      <pageMargins left="0.314" right="0.314" top="0.11799999999999999" bottom="0.27500000000000002" header="0.157" footer="0.11799999999999999"/>
      <pageSetup firstPageNumber="3" orientation="landscape" r:id="rId3"/>
      <headerFooter>
        <oddFooter>&amp;C&amp;P</oddFooter>
      </headerFooter>
    </customSheetView>
    <customSheetView guid="{C9D2DBB1-CD01-4732-8C86-64BE16C94753}" scale="90" showPageBreaks="1" view="pageBreakPreview" topLeftCell="A7">
      <selection activeCell="J27" sqref="J27:K27"/>
      <pageMargins left="0.314" right="0.314" top="0.11799999999999999" bottom="0.27500000000000002" header="0.157" footer="0.11799999999999999"/>
      <pageSetup firstPageNumber="3" orientation="landscape" r:id="rId4"/>
      <headerFooter>
        <oddFooter>&amp;C&amp;P</oddFooter>
      </headerFooter>
    </customSheetView>
    <customSheetView guid="{BFEC163F-7C4E-49B7-9F32-15225772E72F}" scale="90" showPageBreaks="1" view="pageBreakPreview" topLeftCell="A10">
      <selection activeCell="H39" sqref="H39"/>
      <pageMargins left="0.314" right="0.314" top="0.11799999999999999" bottom="0.27500000000000002" header="0.157" footer="0.11799999999999999"/>
      <pageSetup firstPageNumber="3" orientation="landscape" r:id="rId5"/>
      <headerFooter>
        <oddFooter>&amp;C&amp;P</oddFooter>
      </headerFooter>
    </customSheetView>
    <customSheetView guid="{5529DB6B-163A-4048-9107-267B30B97DF3}" scale="90" showPageBreaks="1" view="pageBreakPreview">
      <selection activeCell="J31" sqref="J31"/>
      <pageMargins left="0.314" right="0.314" top="0.11799999999999999" bottom="0.27500000000000002" header="0.157" footer="0.11799999999999999"/>
      <pageSetup firstPageNumber="3" orientation="landscape" r:id="rId6"/>
      <headerFooter>
        <oddFooter>&amp;C&amp;P</oddFooter>
      </headerFooter>
    </customSheetView>
    <customSheetView guid="{9B0763AA-FA4B-479A-900C-C113E8BEEFEB}" scale="120" showPageBreaks="1" view="pageLayout" topLeftCell="A19">
      <selection activeCell="B11" sqref="B11"/>
      <pageMargins left="0.314" right="0.314" top="0.11799999999999999" bottom="0.27500000000000002" header="0.157" footer="0.11799999999999999"/>
      <pageSetup firstPageNumber="3" orientation="landscape" r:id="rId7"/>
      <headerFooter>
        <oddFooter>&amp;C&amp;P</oddFooter>
      </headerFooter>
    </customSheetView>
    <customSheetView guid="{89903799-8228-4A6D-8A81-7F80BC61226D}" scale="120" showPageBreaks="1" view="pageLayout" topLeftCell="A19">
      <selection activeCell="B11" sqref="B11"/>
      <pageMargins left="0.314" right="0.314" top="0.11799999999999999" bottom="0.27500000000000002" header="0.157" footer="0.11799999999999999"/>
      <pageSetup firstPageNumber="3" orientation="landscape" r:id="rId8"/>
      <headerFooter>
        <oddFooter>&amp;C&amp;P</oddFooter>
      </headerFooter>
    </customSheetView>
    <customSheetView guid="{2524630E-605A-4616-AD5D-6CF7B1E9752C}" scale="222" showPageBreaks="1" view="pageLayout" topLeftCell="D26">
      <selection activeCell="A6" sqref="A6:U6"/>
      <pageMargins left="0.314" right="0.314" top="0.11799999999999999" bottom="0.27500000000000002" header="0.157" footer="0.11799999999999999"/>
      <pageSetup firstPageNumber="3" orientation="landscape" r:id="rId9"/>
      <headerFooter>
        <oddFooter>&amp;C&amp;P</oddFooter>
      </headerFooter>
    </customSheetView>
  </customSheetViews>
  <mergeCells count="30">
    <mergeCell ref="D32:K32"/>
    <mergeCell ref="E14:K14"/>
    <mergeCell ref="F15:K15"/>
    <mergeCell ref="F6:K6"/>
    <mergeCell ref="F8:K8"/>
    <mergeCell ref="D27:E27"/>
    <mergeCell ref="F27:G27"/>
    <mergeCell ref="H27:I27"/>
    <mergeCell ref="I20:K20"/>
    <mergeCell ref="E24:K24"/>
    <mergeCell ref="F3:K3"/>
    <mergeCell ref="F4:K4"/>
    <mergeCell ref="F7:K7"/>
    <mergeCell ref="F9:K9"/>
    <mergeCell ref="O8:P8"/>
    <mergeCell ref="B5:T5"/>
    <mergeCell ref="S8:T8"/>
    <mergeCell ref="M29:O29"/>
    <mergeCell ref="M31:O31"/>
    <mergeCell ref="L27:O27"/>
    <mergeCell ref="J27:K27"/>
    <mergeCell ref="Q8:R8"/>
    <mergeCell ref="E25:K25"/>
    <mergeCell ref="M26:P26"/>
    <mergeCell ref="E23:K23"/>
    <mergeCell ref="E13:K13"/>
    <mergeCell ref="I18:K18"/>
    <mergeCell ref="H16:K16"/>
    <mergeCell ref="O9:P9"/>
    <mergeCell ref="M28:O28"/>
  </mergeCells>
  <pageMargins left="0.314" right="0.314" top="0.11799999999999999" bottom="0.27500000000000002" header="0.157" footer="0.11799999999999999"/>
  <pageSetup firstPageNumber="3" orientation="landscape" r:id="rId10"/>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41"/>
  <sheetViews>
    <sheetView view="pageBreakPreview" topLeftCell="AM1" zoomScale="170" zoomScaleNormal="100" zoomScaleSheetLayoutView="170" workbookViewId="0">
      <pane ySplit="1" topLeftCell="A17" activePane="bottomLeft" state="frozen"/>
      <selection activeCell="AT1" sqref="AT1"/>
      <selection pane="bottomLeft" activeCell="B4" sqref="B4"/>
    </sheetView>
  </sheetViews>
  <sheetFormatPr defaultColWidth="9.140625" defaultRowHeight="15.75" x14ac:dyDescent="0.25"/>
  <cols>
    <col min="1" max="1" width="3.5703125" style="17" customWidth="1"/>
    <col min="2" max="2" width="57.85546875" style="2" customWidth="1"/>
    <col min="3" max="3" width="3.5703125" style="2" customWidth="1"/>
    <col min="4" max="4" width="4.5703125" style="2" customWidth="1"/>
    <col min="5" max="5" width="7.85546875" style="2" customWidth="1"/>
    <col min="6" max="6" width="15" style="2" customWidth="1"/>
    <col min="7" max="9" width="5.7109375" style="2" customWidth="1"/>
    <col min="10" max="10" width="7.5703125" style="2" customWidth="1"/>
    <col min="11" max="11" width="7.28515625" style="2" customWidth="1"/>
    <col min="12" max="12" width="10.28515625" style="2" customWidth="1"/>
    <col min="13" max="13" width="10.140625" style="2" customWidth="1"/>
    <col min="14" max="14" width="15.42578125" style="2" customWidth="1"/>
    <col min="15" max="15" width="9.140625" style="2" customWidth="1"/>
    <col min="16" max="19" width="4.28515625" style="2" customWidth="1"/>
    <col min="20" max="20" width="9" style="2" customWidth="1"/>
    <col min="21" max="21" width="3.5703125" style="2" customWidth="1"/>
    <col min="22" max="22" width="11.85546875" style="2" customWidth="1"/>
    <col min="23" max="23" width="11.5703125" style="2" customWidth="1"/>
    <col min="24" max="24" width="9.42578125" style="2" customWidth="1"/>
    <col min="25" max="25" width="17.7109375" style="2" customWidth="1"/>
    <col min="26" max="26" width="18.7109375" customWidth="1"/>
    <col min="27" max="27" width="18.140625" style="2" customWidth="1"/>
    <col min="28" max="29" width="13.28515625" customWidth="1"/>
    <col min="30" max="30" width="3.5703125" style="2" customWidth="1"/>
    <col min="31" max="31" width="17.28515625" customWidth="1"/>
    <col min="32" max="32" width="7.7109375" style="2" customWidth="1"/>
    <col min="33" max="33" width="24.5703125" customWidth="1"/>
    <col min="34" max="34" width="6.42578125" style="2" customWidth="1"/>
    <col min="35" max="35" width="7.5703125" style="2" customWidth="1"/>
    <col min="36" max="36" width="5.7109375" style="2" customWidth="1"/>
    <col min="37" max="37" width="39.7109375" style="381" customWidth="1"/>
    <col min="38" max="38" width="22.7109375" style="2" customWidth="1"/>
    <col min="39" max="39" width="18.7109375" style="202" customWidth="1"/>
    <col min="40" max="40" width="31.140625" style="202" customWidth="1"/>
    <col min="41" max="41" width="3.5703125" style="2" customWidth="1"/>
    <col min="42" max="42" width="7.42578125" style="20" customWidth="1"/>
    <col min="43" max="43" width="7.7109375" style="2" customWidth="1"/>
    <col min="44" max="44" width="5.85546875" style="2" customWidth="1"/>
    <col min="45" max="45" width="39.5703125" style="381" customWidth="1"/>
    <col min="46" max="46" width="20.42578125" style="2" customWidth="1"/>
    <col min="47" max="47" width="18.7109375" style="202" customWidth="1"/>
    <col min="48" max="48" width="26.5703125" style="202" customWidth="1"/>
    <col min="49" max="50" width="9.7109375" style="202" customWidth="1"/>
    <col min="51" max="51" width="16.5703125" style="202" customWidth="1"/>
    <col min="52" max="52" width="3.7109375" style="202" customWidth="1"/>
    <col min="53" max="56" width="3.7109375" customWidth="1"/>
  </cols>
  <sheetData>
    <row r="1" spans="1:56" ht="15.75" customHeight="1" x14ac:dyDescent="0.2">
      <c r="A1" s="12" t="s">
        <v>147</v>
      </c>
      <c r="B1" s="9"/>
      <c r="C1" s="9" t="s">
        <v>148</v>
      </c>
      <c r="D1" s="9"/>
      <c r="E1" s="4"/>
      <c r="F1" s="12"/>
      <c r="G1" s="4"/>
      <c r="H1" s="4"/>
      <c r="I1" s="4"/>
      <c r="J1" s="12"/>
      <c r="K1" s="4"/>
      <c r="L1" s="12"/>
      <c r="M1" s="4"/>
      <c r="N1" s="4"/>
      <c r="O1" s="4"/>
      <c r="P1" s="4"/>
      <c r="Q1" s="4"/>
      <c r="R1" s="4"/>
      <c r="S1" s="4"/>
      <c r="T1" s="4"/>
      <c r="U1" s="9" t="s">
        <v>149</v>
      </c>
      <c r="V1" s="4"/>
      <c r="W1" s="4"/>
      <c r="X1" s="4"/>
      <c r="Y1" s="4"/>
      <c r="AA1" s="4"/>
      <c r="AD1" s="9" t="s">
        <v>150</v>
      </c>
      <c r="AF1" s="4"/>
      <c r="AH1" s="4"/>
      <c r="AI1" s="4"/>
      <c r="AJ1" s="4"/>
      <c r="AK1" s="1864"/>
      <c r="AL1" s="4"/>
      <c r="AM1" s="200"/>
      <c r="AN1" s="200"/>
      <c r="AO1" s="9" t="s">
        <v>151</v>
      </c>
      <c r="AP1" s="4"/>
      <c r="AQ1" s="8"/>
      <c r="AR1" s="4"/>
      <c r="AS1" s="1864"/>
      <c r="AT1" s="4"/>
      <c r="AU1" s="200"/>
      <c r="AV1" s="200"/>
      <c r="AW1" s="200"/>
      <c r="AX1" s="200"/>
      <c r="AY1" s="200"/>
      <c r="AZ1" s="200"/>
    </row>
    <row r="2" spans="1:56" ht="15.75" customHeight="1" x14ac:dyDescent="0.2">
      <c r="A2" s="12"/>
      <c r="B2" s="9"/>
      <c r="C2" s="9"/>
      <c r="D2" s="9"/>
      <c r="E2" s="4"/>
      <c r="F2" s="12"/>
      <c r="G2" s="4"/>
      <c r="H2" s="4"/>
      <c r="I2" s="4"/>
      <c r="J2" s="12"/>
      <c r="K2" s="4"/>
      <c r="L2" s="12"/>
      <c r="M2" s="4"/>
      <c r="N2" s="4"/>
      <c r="O2" s="4"/>
      <c r="P2" s="4"/>
      <c r="Q2" s="4"/>
      <c r="R2" s="4"/>
      <c r="S2" s="4"/>
      <c r="T2" s="4"/>
      <c r="U2" s="9"/>
      <c r="V2" s="4"/>
      <c r="W2" s="4"/>
      <c r="X2" s="4"/>
      <c r="Y2" s="4"/>
      <c r="AA2" s="4"/>
      <c r="AD2" s="9"/>
      <c r="AF2" s="4"/>
      <c r="AH2" s="4"/>
      <c r="AI2" s="4"/>
      <c r="AJ2" s="4"/>
      <c r="AK2" s="1864"/>
      <c r="AL2" s="4"/>
      <c r="AM2" s="200"/>
      <c r="AN2" s="200"/>
      <c r="AO2" s="9"/>
      <c r="AP2" s="4"/>
      <c r="AQ2" s="8"/>
      <c r="AR2" s="4"/>
      <c r="AS2" s="1864"/>
      <c r="AT2" s="4"/>
      <c r="AU2" s="200"/>
      <c r="AV2" s="200"/>
      <c r="AW2" s="200"/>
      <c r="AX2" s="200"/>
      <c r="AY2" s="200"/>
      <c r="AZ2" s="200"/>
    </row>
    <row r="3" spans="1:56" ht="15.75" customHeight="1" x14ac:dyDescent="0.25">
      <c r="A3" s="11"/>
      <c r="B3" s="9"/>
      <c r="C3" s="12"/>
      <c r="D3" s="12"/>
      <c r="E3" s="4"/>
      <c r="F3" s="4"/>
      <c r="G3" s="4"/>
      <c r="H3" s="4"/>
      <c r="I3" s="4"/>
      <c r="J3" s="4"/>
      <c r="K3" s="4"/>
      <c r="L3" s="1298"/>
      <c r="M3" s="4"/>
      <c r="N3" s="4"/>
      <c r="O3" s="4"/>
      <c r="P3" s="4"/>
      <c r="Q3" s="4"/>
      <c r="R3" s="4"/>
      <c r="S3" s="4"/>
      <c r="T3" s="4"/>
      <c r="U3" s="12"/>
      <c r="V3" s="4"/>
      <c r="W3" s="1357"/>
      <c r="X3" s="4"/>
      <c r="Y3" s="4"/>
      <c r="AA3" s="1356"/>
      <c r="AD3" s="12"/>
      <c r="AE3" s="1358"/>
      <c r="AF3" s="4"/>
      <c r="AH3" s="4"/>
      <c r="AI3" s="4"/>
      <c r="AJ3" s="4"/>
      <c r="AK3" s="1864"/>
      <c r="AL3" s="4"/>
      <c r="AM3" s="201"/>
      <c r="AN3" s="201"/>
      <c r="AO3" s="12"/>
      <c r="AP3" s="1357"/>
      <c r="AQ3" s="8"/>
      <c r="AR3" s="4"/>
      <c r="AS3" s="1864"/>
      <c r="AT3" s="4"/>
      <c r="AU3" s="201"/>
      <c r="AV3" s="201"/>
      <c r="AW3" s="201"/>
      <c r="AX3" s="201"/>
      <c r="AY3" s="201"/>
      <c r="AZ3" s="201"/>
    </row>
    <row r="4" spans="1:56" ht="13.5" customHeight="1" x14ac:dyDescent="0.25">
      <c r="A4" s="2405" t="s">
        <v>152</v>
      </c>
      <c r="B4" s="213" t="s">
        <v>153</v>
      </c>
      <c r="C4" s="2405" t="s">
        <v>3735</v>
      </c>
      <c r="D4" s="214">
        <v>1</v>
      </c>
      <c r="E4" s="51">
        <v>1.01</v>
      </c>
      <c r="F4" s="36">
        <v>1.02</v>
      </c>
      <c r="G4" s="1262">
        <v>1.03</v>
      </c>
      <c r="H4" s="1263"/>
      <c r="I4" s="1264"/>
      <c r="J4" s="36">
        <v>1.04</v>
      </c>
      <c r="K4" s="1264"/>
      <c r="L4" s="1265">
        <v>1.05</v>
      </c>
      <c r="M4" s="1266">
        <v>1.06</v>
      </c>
      <c r="N4" s="251">
        <f>M4+0.01</f>
        <v>1.07</v>
      </c>
      <c r="O4" s="251">
        <f>N4+0.01</f>
        <v>1.08</v>
      </c>
      <c r="P4" s="2401">
        <f>O4+0.01</f>
        <v>1.0900000000000001</v>
      </c>
      <c r="Q4" s="2402"/>
      <c r="R4" s="2402"/>
      <c r="S4" s="2402"/>
      <c r="T4" s="251">
        <f>P4+0.01</f>
        <v>1.1000000000000001</v>
      </c>
      <c r="U4" s="2405" t="s">
        <v>154</v>
      </c>
      <c r="V4" s="274">
        <f>T4+0.01</f>
        <v>1.1100000000000001</v>
      </c>
      <c r="W4" s="274">
        <f t="shared" ref="W4:AB4" si="0">V4+0.01</f>
        <v>1.1200000000000001</v>
      </c>
      <c r="X4" s="251">
        <f t="shared" si="0"/>
        <v>1.1300000000000001</v>
      </c>
      <c r="Y4" s="274">
        <f t="shared" si="0"/>
        <v>1.1400000000000001</v>
      </c>
      <c r="Z4" s="251">
        <f t="shared" si="0"/>
        <v>1.1500000000000001</v>
      </c>
      <c r="AA4" s="274">
        <f t="shared" si="0"/>
        <v>1.1600000000000001</v>
      </c>
      <c r="AB4" s="274">
        <f t="shared" si="0"/>
        <v>1.1700000000000002</v>
      </c>
      <c r="AC4" s="251">
        <f t="shared" ref="AC4:AL4" si="1">AB4+0.01</f>
        <v>1.1800000000000002</v>
      </c>
      <c r="AD4" s="2405" t="s">
        <v>155</v>
      </c>
      <c r="AE4" s="274">
        <f>AC4+0.01</f>
        <v>1.1900000000000002</v>
      </c>
      <c r="AF4" s="251">
        <f>AE4+0.01</f>
        <v>1.2000000000000002</v>
      </c>
      <c r="AG4" s="251">
        <f>AF4+0.01</f>
        <v>1.2100000000000002</v>
      </c>
      <c r="AH4" s="251">
        <f>AG4+0.01</f>
        <v>1.2200000000000002</v>
      </c>
      <c r="AI4" s="248">
        <f t="shared" si="1"/>
        <v>1.2300000000000002</v>
      </c>
      <c r="AJ4" s="251">
        <f t="shared" si="1"/>
        <v>1.2400000000000002</v>
      </c>
      <c r="AK4" s="251">
        <f t="shared" si="1"/>
        <v>1.2500000000000002</v>
      </c>
      <c r="AL4" s="251">
        <f t="shared" si="1"/>
        <v>1.2600000000000002</v>
      </c>
      <c r="AM4" s="251">
        <f>AL4+0.01</f>
        <v>1.2700000000000002</v>
      </c>
      <c r="AN4" s="251">
        <f>AM4+0.01</f>
        <v>1.2800000000000002</v>
      </c>
      <c r="AO4" s="2405" t="s">
        <v>156</v>
      </c>
      <c r="AP4" s="251">
        <f>AN4+0.01</f>
        <v>1.2900000000000003</v>
      </c>
      <c r="AQ4" s="251">
        <f t="shared" ref="AQ4:AV4" si="2">AP4+0.01</f>
        <v>1.3000000000000003</v>
      </c>
      <c r="AR4" s="251">
        <f>AQ4+0.01</f>
        <v>1.3100000000000003</v>
      </c>
      <c r="AS4" s="251">
        <f t="shared" si="2"/>
        <v>1.3200000000000003</v>
      </c>
      <c r="AT4" s="251">
        <f t="shared" si="2"/>
        <v>1.3300000000000003</v>
      </c>
      <c r="AU4" s="251">
        <f t="shared" si="2"/>
        <v>1.3400000000000003</v>
      </c>
      <c r="AV4" s="251">
        <f t="shared" si="2"/>
        <v>1.3500000000000003</v>
      </c>
      <c r="AW4" s="251">
        <f>AV4+0.01</f>
        <v>1.3600000000000003</v>
      </c>
      <c r="AX4" s="251">
        <f>AW4+0.01</f>
        <v>1.3700000000000003</v>
      </c>
      <c r="AY4" s="251">
        <f>AX4+0.01</f>
        <v>1.3800000000000003</v>
      </c>
      <c r="AZ4" s="2431">
        <f>AY4+0.01</f>
        <v>1.3900000000000003</v>
      </c>
      <c r="BA4" s="2432"/>
      <c r="BB4" s="2432"/>
      <c r="BC4" s="2432"/>
      <c r="BD4" s="2433"/>
    </row>
    <row r="5" spans="1:56" ht="14.25" customHeight="1" x14ac:dyDescent="0.2">
      <c r="A5" s="2406"/>
      <c r="B5" s="2408" t="s">
        <v>3359</v>
      </c>
      <c r="C5" s="2406"/>
      <c r="D5" s="2410" t="s">
        <v>157</v>
      </c>
      <c r="E5" s="2116" t="s">
        <v>3736</v>
      </c>
      <c r="F5" s="2397" t="s">
        <v>158</v>
      </c>
      <c r="G5" s="2403" t="s">
        <v>159</v>
      </c>
      <c r="H5" s="2404"/>
      <c r="I5" s="2415"/>
      <c r="J5" s="2421" t="s">
        <v>160</v>
      </c>
      <c r="K5" s="2422"/>
      <c r="L5" s="2374" t="s">
        <v>161</v>
      </c>
      <c r="M5" s="2397" t="s">
        <v>162</v>
      </c>
      <c r="N5" s="2374" t="s">
        <v>163</v>
      </c>
      <c r="O5" s="2374" t="s">
        <v>164</v>
      </c>
      <c r="P5" s="2403" t="s">
        <v>165</v>
      </c>
      <c r="Q5" s="2404"/>
      <c r="R5" s="2404"/>
      <c r="S5" s="2404"/>
      <c r="T5" s="2374" t="s">
        <v>166</v>
      </c>
      <c r="U5" s="2406"/>
      <c r="V5" s="2421" t="s">
        <v>167</v>
      </c>
      <c r="W5" s="2427" t="s">
        <v>168</v>
      </c>
      <c r="X5" s="2375" t="s">
        <v>169</v>
      </c>
      <c r="Y5" s="2403" t="s">
        <v>170</v>
      </c>
      <c r="Z5" s="2375" t="s">
        <v>171</v>
      </c>
      <c r="AA5" s="2421" t="s">
        <v>172</v>
      </c>
      <c r="AB5" s="2430" t="s">
        <v>173</v>
      </c>
      <c r="AC5" s="2439" t="s">
        <v>174</v>
      </c>
      <c r="AD5" s="2406"/>
      <c r="AE5" s="2440" t="s">
        <v>175</v>
      </c>
      <c r="AF5" s="2377" t="s">
        <v>3491</v>
      </c>
      <c r="AG5" s="2375" t="s">
        <v>176</v>
      </c>
      <c r="AH5" s="2397" t="s">
        <v>177</v>
      </c>
      <c r="AI5" s="2397" t="s">
        <v>178</v>
      </c>
      <c r="AJ5" s="2426" t="s">
        <v>3492</v>
      </c>
      <c r="AK5" s="2378" t="s">
        <v>179</v>
      </c>
      <c r="AL5" s="2375" t="s">
        <v>180</v>
      </c>
      <c r="AM5" s="2375" t="s">
        <v>181</v>
      </c>
      <c r="AN5" s="2375" t="s">
        <v>182</v>
      </c>
      <c r="AO5" s="2406"/>
      <c r="AP5" s="2397" t="s">
        <v>183</v>
      </c>
      <c r="AQ5" s="2377" t="s">
        <v>3745</v>
      </c>
      <c r="AR5" s="2427" t="s">
        <v>184</v>
      </c>
      <c r="AS5" s="2378" t="s">
        <v>185</v>
      </c>
      <c r="AT5" s="2375" t="s">
        <v>186</v>
      </c>
      <c r="AU5" s="2375" t="s">
        <v>187</v>
      </c>
      <c r="AV5" s="2375" t="s">
        <v>188</v>
      </c>
      <c r="AW5" s="2371" t="s">
        <v>3741</v>
      </c>
      <c r="AX5" s="2436" t="s">
        <v>4140</v>
      </c>
      <c r="AY5" s="2436" t="s">
        <v>4141</v>
      </c>
      <c r="AZ5" s="2384" t="s">
        <v>189</v>
      </c>
      <c r="BA5" s="2385"/>
      <c r="BB5" s="2385"/>
      <c r="BC5" s="2385"/>
      <c r="BD5" s="2386"/>
    </row>
    <row r="6" spans="1:56" ht="13.5" x14ac:dyDescent="0.2">
      <c r="A6" s="2406"/>
      <c r="B6" s="2409"/>
      <c r="C6" s="2406"/>
      <c r="D6" s="2410"/>
      <c r="E6" s="1933"/>
      <c r="F6" s="2397"/>
      <c r="G6" s="2403"/>
      <c r="H6" s="2404"/>
      <c r="I6" s="2415"/>
      <c r="J6" s="2421"/>
      <c r="K6" s="2422"/>
      <c r="L6" s="2374"/>
      <c r="M6" s="2397"/>
      <c r="N6" s="2374"/>
      <c r="O6" s="2374"/>
      <c r="P6" s="2403"/>
      <c r="Q6" s="2404"/>
      <c r="R6" s="2404"/>
      <c r="S6" s="2404"/>
      <c r="T6" s="2374"/>
      <c r="U6" s="2406"/>
      <c r="V6" s="2421"/>
      <c r="W6" s="2427"/>
      <c r="X6" s="2375"/>
      <c r="Y6" s="2403"/>
      <c r="Z6" s="2375"/>
      <c r="AA6" s="2421"/>
      <c r="AB6" s="2430"/>
      <c r="AC6" s="2439"/>
      <c r="AD6" s="2406"/>
      <c r="AE6" s="2440"/>
      <c r="AF6" s="2377"/>
      <c r="AG6" s="2375"/>
      <c r="AH6" s="2397"/>
      <c r="AI6" s="2397"/>
      <c r="AJ6" s="2426"/>
      <c r="AK6" s="2378"/>
      <c r="AL6" s="2375"/>
      <c r="AM6" s="2375"/>
      <c r="AN6" s="2375"/>
      <c r="AO6" s="2406"/>
      <c r="AP6" s="2397"/>
      <c r="AQ6" s="2377"/>
      <c r="AR6" s="2427"/>
      <c r="AS6" s="2378"/>
      <c r="AT6" s="2375"/>
      <c r="AU6" s="2375"/>
      <c r="AV6" s="2375"/>
      <c r="AW6" s="2371"/>
      <c r="AX6" s="2436"/>
      <c r="AY6" s="2436"/>
      <c r="AZ6" s="2387"/>
      <c r="BA6" s="2388"/>
      <c r="BB6" s="2388"/>
      <c r="BC6" s="2388"/>
      <c r="BD6" s="2389"/>
    </row>
    <row r="7" spans="1:56" ht="13.5" x14ac:dyDescent="0.2">
      <c r="A7" s="2406"/>
      <c r="B7" s="2409"/>
      <c r="C7" s="2406"/>
      <c r="D7" s="2410"/>
      <c r="E7" s="53"/>
      <c r="F7" s="2397"/>
      <c r="G7" s="1267"/>
      <c r="H7" s="1268"/>
      <c r="I7" s="1269"/>
      <c r="J7" s="2421"/>
      <c r="K7" s="2422"/>
      <c r="L7" s="2374"/>
      <c r="M7" s="2397"/>
      <c r="N7" s="2374"/>
      <c r="O7" s="2374"/>
      <c r="P7" s="2403"/>
      <c r="Q7" s="2404"/>
      <c r="R7" s="2404"/>
      <c r="S7" s="2404"/>
      <c r="T7" s="2374"/>
      <c r="U7" s="2406"/>
      <c r="V7" s="2421"/>
      <c r="W7" s="2427"/>
      <c r="X7" s="2375"/>
      <c r="Y7" s="844"/>
      <c r="Z7" s="686"/>
      <c r="AA7" s="1354" t="s">
        <v>190</v>
      </c>
      <c r="AB7" s="2430"/>
      <c r="AC7" s="2439"/>
      <c r="AD7" s="2406"/>
      <c r="AE7" s="2440"/>
      <c r="AF7" s="2377"/>
      <c r="AG7" s="2375"/>
      <c r="AH7" s="2397"/>
      <c r="AI7" s="2397"/>
      <c r="AJ7" s="2426"/>
      <c r="AK7" s="2378"/>
      <c r="AL7" s="2375"/>
      <c r="AM7" s="2375"/>
      <c r="AN7" s="2375"/>
      <c r="AO7" s="2406"/>
      <c r="AP7" s="2397"/>
      <c r="AQ7" s="2377"/>
      <c r="AR7" s="2427"/>
      <c r="AS7" s="2378"/>
      <c r="AT7" s="2375"/>
      <c r="AU7" s="2375"/>
      <c r="AV7" s="2375"/>
      <c r="AW7" s="2371"/>
      <c r="AX7" s="2436"/>
      <c r="AY7" s="2436"/>
      <c r="AZ7" s="2387"/>
      <c r="BA7" s="2388"/>
      <c r="BB7" s="2388"/>
      <c r="BC7" s="2388"/>
      <c r="BD7" s="2389"/>
    </row>
    <row r="8" spans="1:56" ht="24.75" customHeight="1" x14ac:dyDescent="0.25">
      <c r="A8" s="2406"/>
      <c r="B8" s="2409"/>
      <c r="C8" s="2406"/>
      <c r="D8" s="2410"/>
      <c r="E8" s="53"/>
      <c r="F8" s="2397"/>
      <c r="G8" s="2412" t="str">
        <f>CONCATENATE("Se pelo menos o ano de nascimento de [NOME] for declarado 
►",TEXT(L4,"(0.00)"),)</f>
        <v>Se pelo menos o ano de nascimento de [NOME] for declarado 
►(0.01)</v>
      </c>
      <c r="H8" s="2413"/>
      <c r="I8" s="2414"/>
      <c r="J8" s="2421" t="s">
        <v>3360</v>
      </c>
      <c r="K8" s="2422"/>
      <c r="L8" s="2374"/>
      <c r="M8" s="2397"/>
      <c r="N8" s="2374"/>
      <c r="O8" s="2374"/>
      <c r="P8" s="2403"/>
      <c r="Q8" s="2404"/>
      <c r="R8" s="2404"/>
      <c r="S8" s="2404"/>
      <c r="T8" s="2374"/>
      <c r="U8" s="2406"/>
      <c r="V8" s="2421"/>
      <c r="W8" s="2427"/>
      <c r="X8" s="2375"/>
      <c r="Y8" s="844" t="s">
        <v>191</v>
      </c>
      <c r="Z8" s="1355" t="s">
        <v>192</v>
      </c>
      <c r="AA8" s="1354" t="s">
        <v>193</v>
      </c>
      <c r="AB8" s="2430"/>
      <c r="AC8" s="2439"/>
      <c r="AD8" s="2406"/>
      <c r="AF8" s="2377"/>
      <c r="AG8" s="1311" t="s">
        <v>194</v>
      </c>
      <c r="AH8" s="2397"/>
      <c r="AI8" s="2397"/>
      <c r="AJ8" s="2426"/>
      <c r="AK8" s="2378"/>
      <c r="AL8" s="2375"/>
      <c r="AM8" s="2375"/>
      <c r="AN8" s="2375"/>
      <c r="AO8" s="2406"/>
      <c r="AP8" s="2397"/>
      <c r="AQ8" s="2377"/>
      <c r="AR8" s="2427"/>
      <c r="AS8" s="2378"/>
      <c r="AT8" s="1582"/>
      <c r="AU8" s="2375"/>
      <c r="AV8" s="2375"/>
      <c r="AW8" s="2371"/>
      <c r="AX8" s="2436"/>
      <c r="AY8" s="2436"/>
      <c r="AZ8" s="2387"/>
      <c r="BA8" s="2388"/>
      <c r="BB8" s="2388"/>
      <c r="BC8" s="2388"/>
      <c r="BD8" s="2389"/>
    </row>
    <row r="9" spans="1:56" ht="13.5" customHeight="1" x14ac:dyDescent="0.25">
      <c r="A9" s="2406"/>
      <c r="B9" s="2409"/>
      <c r="C9" s="2406"/>
      <c r="D9" s="2410"/>
      <c r="E9" s="53"/>
      <c r="F9" s="18"/>
      <c r="G9" s="2412"/>
      <c r="H9" s="2413"/>
      <c r="I9" s="2414"/>
      <c r="J9" s="2421"/>
      <c r="K9" s="2422"/>
      <c r="L9" s="2374"/>
      <c r="M9" s="2397"/>
      <c r="N9" s="2374"/>
      <c r="O9" s="2374"/>
      <c r="P9" s="2393"/>
      <c r="Q9" s="2394"/>
      <c r="R9" s="2394"/>
      <c r="S9" s="2394"/>
      <c r="T9" s="2374"/>
      <c r="U9" s="2406"/>
      <c r="V9" s="1094"/>
      <c r="W9" s="2427"/>
      <c r="X9" s="2375"/>
      <c r="Y9" s="844" t="s">
        <v>195</v>
      </c>
      <c r="Z9" s="623" t="s">
        <v>196</v>
      </c>
      <c r="AA9" s="1354" t="s">
        <v>3435</v>
      </c>
      <c r="AB9" s="2430"/>
      <c r="AC9" s="2439"/>
      <c r="AD9" s="2406"/>
      <c r="AE9" s="80"/>
      <c r="AF9" s="2377"/>
      <c r="AG9" s="16" t="s">
        <v>197</v>
      </c>
      <c r="AH9" s="2397"/>
      <c r="AI9" s="2397"/>
      <c r="AJ9" s="2371"/>
      <c r="AK9" s="842"/>
      <c r="AL9" s="156"/>
      <c r="AM9" s="156"/>
      <c r="AN9" s="2375"/>
      <c r="AO9" s="2406"/>
      <c r="AP9" s="2397"/>
      <c r="AQ9" s="2377"/>
      <c r="AR9" s="2375"/>
      <c r="AS9" s="842"/>
      <c r="AT9" s="1582"/>
      <c r="AU9" s="156"/>
      <c r="AV9" s="156"/>
      <c r="AW9" s="2371"/>
      <c r="AX9" s="2436"/>
      <c r="AY9" s="2436"/>
      <c r="AZ9" s="2390"/>
      <c r="BA9" s="2391"/>
      <c r="BB9" s="2391"/>
      <c r="BC9" s="2391"/>
      <c r="BD9" s="2392"/>
    </row>
    <row r="10" spans="1:56" ht="15.75" customHeight="1" x14ac:dyDescent="0.25">
      <c r="A10" s="2406"/>
      <c r="B10" s="774" t="s">
        <v>198</v>
      </c>
      <c r="C10" s="2406"/>
      <c r="D10" s="2410"/>
      <c r="E10" s="52" t="s">
        <v>199</v>
      </c>
      <c r="F10" s="18" t="s">
        <v>200</v>
      </c>
      <c r="G10" s="2412"/>
      <c r="H10" s="2413"/>
      <c r="I10" s="2414"/>
      <c r="J10" s="2421"/>
      <c r="K10" s="2422"/>
      <c r="L10" s="2374"/>
      <c r="M10" s="2397"/>
      <c r="N10" s="791"/>
      <c r="O10" s="2374"/>
      <c r="P10" s="2393"/>
      <c r="Q10" s="2394"/>
      <c r="R10" s="2394"/>
      <c r="S10" s="2394"/>
      <c r="T10" s="2374"/>
      <c r="U10" s="2406"/>
      <c r="V10" s="873" t="s">
        <v>201</v>
      </c>
      <c r="W10" s="845"/>
      <c r="X10" s="2375"/>
      <c r="Y10" s="844" t="s">
        <v>202</v>
      </c>
      <c r="Z10" s="16" t="s">
        <v>203</v>
      </c>
      <c r="AA10" s="1354" t="s">
        <v>204</v>
      </c>
      <c r="AB10" s="2430"/>
      <c r="AC10" s="2439"/>
      <c r="AD10" s="2406"/>
      <c r="AE10" s="80" t="s">
        <v>205</v>
      </c>
      <c r="AF10" s="2377"/>
      <c r="AG10" s="623" t="s">
        <v>206</v>
      </c>
      <c r="AH10" s="2397"/>
      <c r="AI10" s="2397"/>
      <c r="AJ10" s="817"/>
      <c r="AK10" s="1853" t="s">
        <v>3512</v>
      </c>
      <c r="AL10" s="16"/>
      <c r="AM10" s="216" t="s">
        <v>208</v>
      </c>
      <c r="AN10" s="2380" t="s">
        <v>209</v>
      </c>
      <c r="AO10" s="2406"/>
      <c r="AP10" s="2397"/>
      <c r="AQ10" s="2377"/>
      <c r="AR10" s="817"/>
      <c r="AS10" s="1853" t="s">
        <v>207</v>
      </c>
      <c r="AT10" s="1583"/>
      <c r="AU10" s="216" t="s">
        <v>210</v>
      </c>
      <c r="AV10" s="2380" t="s">
        <v>211</v>
      </c>
      <c r="AW10" s="2371"/>
      <c r="AX10" s="2436"/>
      <c r="AY10" s="2436"/>
      <c r="AZ10" s="1628" t="s">
        <v>212</v>
      </c>
      <c r="BA10" s="1629" t="s">
        <v>213</v>
      </c>
      <c r="BB10" s="1629" t="s">
        <v>214</v>
      </c>
      <c r="BC10" s="1629" t="s">
        <v>215</v>
      </c>
      <c r="BD10" s="1630" t="s">
        <v>216</v>
      </c>
    </row>
    <row r="11" spans="1:56" ht="13.5" customHeight="1" x14ac:dyDescent="0.25">
      <c r="A11" s="2406"/>
      <c r="B11" s="92" t="s">
        <v>217</v>
      </c>
      <c r="C11" s="2406"/>
      <c r="D11" s="2410"/>
      <c r="E11" s="52" t="s">
        <v>218</v>
      </c>
      <c r="F11" s="18" t="s">
        <v>219</v>
      </c>
      <c r="G11" s="2412"/>
      <c r="H11" s="2413"/>
      <c r="I11" s="2414"/>
      <c r="J11" s="2421"/>
      <c r="K11" s="2422"/>
      <c r="L11" s="2374"/>
      <c r="M11" s="2397"/>
      <c r="N11" s="2118" t="s">
        <v>3433</v>
      </c>
      <c r="O11" s="878" t="s">
        <v>220</v>
      </c>
      <c r="P11" s="2393"/>
      <c r="Q11" s="2394"/>
      <c r="R11" s="2394"/>
      <c r="S11" s="2394"/>
      <c r="T11" s="38"/>
      <c r="U11" s="2406"/>
      <c r="V11" s="873" t="s">
        <v>221</v>
      </c>
      <c r="W11" s="845"/>
      <c r="X11" s="156"/>
      <c r="Y11" s="844" t="s">
        <v>222</v>
      </c>
      <c r="Z11" s="623" t="s">
        <v>223</v>
      </c>
      <c r="AA11" s="1354" t="s">
        <v>224</v>
      </c>
      <c r="AB11" s="2430"/>
      <c r="AC11" s="2439"/>
      <c r="AD11" s="2406"/>
      <c r="AE11" s="845" t="s">
        <v>225</v>
      </c>
      <c r="AF11" s="2377"/>
      <c r="AG11" s="623" t="s">
        <v>226</v>
      </c>
      <c r="AH11" s="19"/>
      <c r="AI11" s="14"/>
      <c r="AJ11" s="19"/>
      <c r="AK11" s="1853" t="s">
        <v>3738</v>
      </c>
      <c r="AL11" s="156" t="str">
        <f>CONCATENATE("0 Desempregado ►(",AP4,")")</f>
        <v>0 Desempregado ►(1,29)</v>
      </c>
      <c r="AM11" s="204" t="s">
        <v>227</v>
      </c>
      <c r="AN11" s="2380"/>
      <c r="AO11" s="2406"/>
      <c r="AP11" s="19"/>
      <c r="AQ11" s="785"/>
      <c r="AR11" s="19"/>
      <c r="AS11" s="1853" t="s">
        <v>3493</v>
      </c>
      <c r="AT11" s="156" t="str">
        <f>CONCATENATE("0 Desempregado ►(",AW4,")")</f>
        <v>0 Desempregado ►(1,36)</v>
      </c>
      <c r="AU11" s="204" t="s">
        <v>228</v>
      </c>
      <c r="AV11" s="2380"/>
      <c r="AW11" s="2371"/>
      <c r="AX11" s="2436"/>
      <c r="AY11" s="2436"/>
      <c r="AZ11" s="2381" t="s">
        <v>229</v>
      </c>
      <c r="BA11" s="2381" t="s">
        <v>230</v>
      </c>
      <c r="BB11" s="2381" t="s">
        <v>3361</v>
      </c>
      <c r="BC11" s="2381" t="s">
        <v>231</v>
      </c>
      <c r="BD11" s="2381" t="s">
        <v>232</v>
      </c>
    </row>
    <row r="12" spans="1:56" ht="13.5" customHeight="1" x14ac:dyDescent="0.25">
      <c r="A12" s="2406"/>
      <c r="B12" s="92" t="s">
        <v>233</v>
      </c>
      <c r="C12" s="2406"/>
      <c r="D12" s="2410"/>
      <c r="E12" s="53"/>
      <c r="F12" s="18" t="s">
        <v>234</v>
      </c>
      <c r="G12" s="13"/>
      <c r="H12" s="215"/>
      <c r="I12" s="206"/>
      <c r="J12" s="2421"/>
      <c r="K12" s="2422"/>
      <c r="L12" s="2374"/>
      <c r="M12" s="85"/>
      <c r="N12" s="843" t="s">
        <v>235</v>
      </c>
      <c r="O12" s="2400" t="s">
        <v>236</v>
      </c>
      <c r="P12" s="2393"/>
      <c r="Q12" s="2394"/>
      <c r="R12" s="2394"/>
      <c r="S12" s="2394"/>
      <c r="T12" s="38"/>
      <c r="U12" s="2406"/>
      <c r="V12" s="1303" t="s">
        <v>237</v>
      </c>
      <c r="W12" s="845"/>
      <c r="X12" s="1423"/>
      <c r="Y12" s="844" t="s">
        <v>238</v>
      </c>
      <c r="Z12" s="623" t="s">
        <v>239</v>
      </c>
      <c r="AA12" s="1354" t="s">
        <v>240</v>
      </c>
      <c r="AB12" s="1425"/>
      <c r="AC12" s="686"/>
      <c r="AD12" s="2406"/>
      <c r="AE12" s="1359" t="s">
        <v>241</v>
      </c>
      <c r="AF12" s="2377"/>
      <c r="AG12" s="623" t="s">
        <v>242</v>
      </c>
      <c r="AH12" s="19"/>
      <c r="AI12" s="14"/>
      <c r="AJ12" s="19"/>
      <c r="AK12" s="1854" t="s">
        <v>3739</v>
      </c>
      <c r="AL12" s="2375" t="s">
        <v>243</v>
      </c>
      <c r="AM12" s="487" t="s">
        <v>244</v>
      </c>
      <c r="AN12" s="2380" t="s">
        <v>245</v>
      </c>
      <c r="AO12" s="2406"/>
      <c r="AP12" s="19"/>
      <c r="AQ12" s="785"/>
      <c r="AR12" s="19"/>
      <c r="AS12" s="1854" t="s">
        <v>3494</v>
      </c>
      <c r="AT12" s="16" t="s">
        <v>246</v>
      </c>
      <c r="AU12" s="487" t="s">
        <v>247</v>
      </c>
      <c r="AV12" s="2380" t="s">
        <v>248</v>
      </c>
      <c r="AW12" s="1143"/>
      <c r="AX12" s="1143"/>
      <c r="AY12" s="2436"/>
      <c r="AZ12" s="2382"/>
      <c r="BA12" s="2382"/>
      <c r="BB12" s="2382"/>
      <c r="BC12" s="2382"/>
      <c r="BD12" s="2382"/>
    </row>
    <row r="13" spans="1:56" ht="14.25" customHeight="1" x14ac:dyDescent="0.25">
      <c r="A13" s="2406"/>
      <c r="B13" s="92" t="s">
        <v>249</v>
      </c>
      <c r="C13" s="2406"/>
      <c r="D13" s="2410"/>
      <c r="E13" s="53"/>
      <c r="F13" s="18" t="s">
        <v>250</v>
      </c>
      <c r="G13" s="1267"/>
      <c r="H13" s="1268"/>
      <c r="I13" s="1269"/>
      <c r="J13" s="2421"/>
      <c r="K13" s="2422"/>
      <c r="M13" s="41" t="s">
        <v>251</v>
      </c>
      <c r="N13" s="843" t="s">
        <v>252</v>
      </c>
      <c r="O13" s="2400"/>
      <c r="P13" s="2393"/>
      <c r="Q13" s="2394"/>
      <c r="R13" s="2394"/>
      <c r="S13" s="2394"/>
      <c r="T13" s="38"/>
      <c r="U13" s="2406"/>
      <c r="V13" s="1303"/>
      <c r="W13" s="623" t="s">
        <v>253</v>
      </c>
      <c r="X13" s="156" t="s">
        <v>254</v>
      </c>
      <c r="Z13" s="623" t="s">
        <v>255</v>
      </c>
      <c r="AA13" s="1354" t="s">
        <v>256</v>
      </c>
      <c r="AB13" s="1282" t="s">
        <v>257</v>
      </c>
      <c r="AC13" s="623" t="str">
        <f>CONCATENATE("1 Sim")</f>
        <v>1 Sim</v>
      </c>
      <c r="AD13" s="2406"/>
      <c r="AE13" s="1359" t="s">
        <v>258</v>
      </c>
      <c r="AF13" s="2121"/>
      <c r="AG13" s="623" t="s">
        <v>259</v>
      </c>
      <c r="AH13" s="41" t="s">
        <v>260</v>
      </c>
      <c r="AI13" s="217"/>
      <c r="AJ13" s="41" t="s">
        <v>261</v>
      </c>
      <c r="AK13" s="2122" t="s">
        <v>3740</v>
      </c>
      <c r="AL13" s="2375"/>
      <c r="AM13" s="487" t="s">
        <v>3503</v>
      </c>
      <c r="AN13" s="2380"/>
      <c r="AO13" s="2406"/>
      <c r="AP13" s="37" t="s">
        <v>262</v>
      </c>
      <c r="AQ13" s="788"/>
      <c r="AR13" s="41" t="s">
        <v>263</v>
      </c>
      <c r="AS13" s="2122" t="s">
        <v>3500</v>
      </c>
      <c r="AT13" s="1696" t="s">
        <v>264</v>
      </c>
      <c r="AU13" s="487" t="s">
        <v>265</v>
      </c>
      <c r="AV13" s="2380"/>
      <c r="AY13" s="2436"/>
      <c r="AZ13" s="2382"/>
      <c r="BA13" s="2382"/>
      <c r="BB13" s="2382"/>
      <c r="BC13" s="2382"/>
      <c r="BD13" s="2382"/>
    </row>
    <row r="14" spans="1:56" ht="15.75" customHeight="1" x14ac:dyDescent="0.25">
      <c r="A14" s="2406"/>
      <c r="B14" s="92" t="s">
        <v>266</v>
      </c>
      <c r="C14" s="2406"/>
      <c r="D14" s="2410"/>
      <c r="E14" s="53"/>
      <c r="F14" s="18" t="s">
        <v>267</v>
      </c>
      <c r="G14" s="1267"/>
      <c r="H14" s="1268"/>
      <c r="I14" s="1269"/>
      <c r="J14" s="2421"/>
      <c r="K14" s="2422"/>
      <c r="L14" s="1270" t="s">
        <v>268</v>
      </c>
      <c r="M14" s="39" t="s">
        <v>269</v>
      </c>
      <c r="N14" s="843" t="s">
        <v>270</v>
      </c>
      <c r="O14" s="872"/>
      <c r="P14" s="2393"/>
      <c r="Q14" s="2394"/>
      <c r="R14" s="2394"/>
      <c r="S14" s="2394"/>
      <c r="T14" s="38"/>
      <c r="U14" s="2406"/>
      <c r="V14" s="873"/>
      <c r="W14" s="623" t="s">
        <v>271</v>
      </c>
      <c r="X14" s="156" t="s">
        <v>272</v>
      </c>
      <c r="Z14" s="623" t="s">
        <v>273</v>
      </c>
      <c r="AA14" s="2120" t="s">
        <v>3737</v>
      </c>
      <c r="AB14" s="1282" t="str">
        <f>CONCATENATE("2 Não ► (",AE4,")")</f>
        <v>2 Não ► (1,19)</v>
      </c>
      <c r="AC14" s="16" t="str">
        <f>CONCATENATE("2 Não► (",AH4,")")</f>
        <v>2 Não► (1,22)</v>
      </c>
      <c r="AD14" s="2406"/>
      <c r="AE14" s="1282" t="s">
        <v>274</v>
      </c>
      <c r="AF14" s="41"/>
      <c r="AG14" s="623" t="s">
        <v>275</v>
      </c>
      <c r="AH14" s="2374" t="str">
        <f>CONCATENATE(" 2 Não ►(",AJ4,")")</f>
        <v xml:space="preserve"> 2 Não ►(1,24)</v>
      </c>
      <c r="AI14" s="218"/>
      <c r="AJ14" s="41" t="s">
        <v>276</v>
      </c>
      <c r="AK14" s="1902" t="s">
        <v>3501</v>
      </c>
      <c r="AL14" s="1696" t="s">
        <v>277</v>
      </c>
      <c r="AM14" s="204" t="s">
        <v>278</v>
      </c>
      <c r="AN14" s="2380" t="s">
        <v>279</v>
      </c>
      <c r="AO14" s="2406"/>
      <c r="AP14" s="2438" t="str">
        <f>CONCATENATE("2 Não ►(",TEXT(AR4,"0.00"),")")</f>
        <v>2 Não ►(0.01)</v>
      </c>
      <c r="AQ14" s="789"/>
      <c r="AR14" s="41" t="s">
        <v>280</v>
      </c>
      <c r="AS14" s="1902" t="s">
        <v>3501</v>
      </c>
      <c r="AT14" s="1696" t="s">
        <v>281</v>
      </c>
      <c r="AU14" s="204" t="s">
        <v>282</v>
      </c>
      <c r="AV14" s="2380" t="s">
        <v>283</v>
      </c>
      <c r="AW14" s="1143" t="str">
        <f>CONCATENATE("1 Sim ")</f>
        <v xml:space="preserve">1 Sim </v>
      </c>
      <c r="AX14" s="2250" t="s">
        <v>251</v>
      </c>
      <c r="AY14" s="2436"/>
      <c r="AZ14" s="2382"/>
      <c r="BA14" s="2382"/>
      <c r="BB14" s="2382"/>
      <c r="BC14" s="2382"/>
      <c r="BD14" s="2382"/>
    </row>
    <row r="15" spans="1:56" ht="15" customHeight="1" x14ac:dyDescent="0.25">
      <c r="A15" s="2406"/>
      <c r="B15" s="775" t="s">
        <v>284</v>
      </c>
      <c r="C15" s="2406"/>
      <c r="D15" s="2410"/>
      <c r="E15" s="53"/>
      <c r="F15" s="18" t="s">
        <v>285</v>
      </c>
      <c r="G15" s="13"/>
      <c r="H15" s="215"/>
      <c r="I15" s="206"/>
      <c r="J15" s="2421"/>
      <c r="K15" s="2422"/>
      <c r="L15" s="1270" t="s">
        <v>286</v>
      </c>
      <c r="N15" s="843" t="s">
        <v>287</v>
      </c>
      <c r="O15" s="872"/>
      <c r="P15" s="2393"/>
      <c r="Q15" s="2394"/>
      <c r="R15" s="2394"/>
      <c r="S15" s="2394"/>
      <c r="T15" s="38"/>
      <c r="U15" s="2406"/>
      <c r="V15" s="873"/>
      <c r="W15" s="845"/>
      <c r="X15" s="1421"/>
      <c r="Y15" s="844"/>
      <c r="Z15" s="623" t="s">
        <v>288</v>
      </c>
      <c r="AA15" s="1354" t="s">
        <v>289</v>
      </c>
      <c r="AB15" s="1282"/>
      <c r="AC15" s="16"/>
      <c r="AD15" s="2406"/>
      <c r="AE15" s="845" t="s">
        <v>290</v>
      </c>
      <c r="AF15" s="43"/>
      <c r="AG15" s="623" t="s">
        <v>291</v>
      </c>
      <c r="AH15" s="2374"/>
      <c r="AI15" s="219"/>
      <c r="AJ15" s="41"/>
      <c r="AK15" s="2123" t="s">
        <v>3502</v>
      </c>
      <c r="AL15" s="2375" t="s">
        <v>292</v>
      </c>
      <c r="AM15" s="221" t="s">
        <v>3504</v>
      </c>
      <c r="AN15" s="2380"/>
      <c r="AO15" s="2406"/>
      <c r="AP15" s="2438"/>
      <c r="AQ15" s="43"/>
      <c r="AR15" s="41"/>
      <c r="AS15" s="2123" t="s">
        <v>3502</v>
      </c>
      <c r="AT15" s="41" t="s">
        <v>293</v>
      </c>
      <c r="AU15" s="221" t="s">
        <v>294</v>
      </c>
      <c r="AV15" s="2380"/>
      <c r="AW15" s="2434" t="s">
        <v>3743</v>
      </c>
      <c r="AX15" s="2438" t="str">
        <f>CONCATENATE(" 2 Non  ►(",AZ4,")")</f>
        <v xml:space="preserve"> 2 Non  ►(1,39)</v>
      </c>
      <c r="AY15" s="2436"/>
      <c r="AZ15" s="2382"/>
      <c r="BA15" s="2382"/>
      <c r="BB15" s="2382"/>
      <c r="BC15" s="2382"/>
      <c r="BD15" s="2382"/>
    </row>
    <row r="16" spans="1:56" ht="15.75" customHeight="1" x14ac:dyDescent="0.25">
      <c r="A16" s="2406"/>
      <c r="B16" s="775" t="s">
        <v>295</v>
      </c>
      <c r="C16" s="2406"/>
      <c r="D16" s="2410"/>
      <c r="E16" s="53"/>
      <c r="F16" s="40" t="s">
        <v>296</v>
      </c>
      <c r="G16" s="13"/>
      <c r="H16" s="215"/>
      <c r="I16" s="206"/>
      <c r="J16" s="2421"/>
      <c r="K16" s="2422"/>
      <c r="L16" s="2117" t="s">
        <v>3489</v>
      </c>
      <c r="M16" s="2398" t="s">
        <v>3350</v>
      </c>
      <c r="N16" s="843" t="s">
        <v>297</v>
      </c>
      <c r="O16" s="872"/>
      <c r="P16" s="2393"/>
      <c r="Q16" s="2394"/>
      <c r="R16" s="2394"/>
      <c r="S16" s="2394"/>
      <c r="T16" s="38"/>
      <c r="U16" s="2406"/>
      <c r="V16" s="1094"/>
      <c r="W16" s="845"/>
      <c r="X16" s="1421"/>
      <c r="Y16" s="844"/>
      <c r="Z16" s="623" t="s">
        <v>298</v>
      </c>
      <c r="AA16" s="1354" t="s">
        <v>299</v>
      </c>
      <c r="AB16" s="1426"/>
      <c r="AC16" s="16"/>
      <c r="AD16" s="2406"/>
      <c r="AE16" s="1282" t="s">
        <v>300</v>
      </c>
      <c r="AF16" s="41"/>
      <c r="AG16" s="623" t="s">
        <v>301</v>
      </c>
      <c r="AH16" s="41"/>
      <c r="AI16" s="208"/>
      <c r="AJ16" s="207"/>
      <c r="AK16" s="1866"/>
      <c r="AL16" s="2375"/>
      <c r="AM16" s="216" t="s">
        <v>302</v>
      </c>
      <c r="AN16" s="2376" t="s">
        <v>303</v>
      </c>
      <c r="AO16" s="2406"/>
      <c r="AP16" s="41"/>
      <c r="AQ16" s="207"/>
      <c r="AR16" s="207"/>
      <c r="AT16" s="1696" t="s">
        <v>304</v>
      </c>
      <c r="AU16" s="216" t="s">
        <v>305</v>
      </c>
      <c r="AV16" s="2376" t="s">
        <v>306</v>
      </c>
      <c r="AW16" s="2434"/>
      <c r="AX16" s="2438"/>
      <c r="AY16" s="2436"/>
      <c r="AZ16" s="2382"/>
      <c r="BA16" s="2382"/>
      <c r="BB16" s="2382"/>
      <c r="BC16" s="2382"/>
      <c r="BD16" s="2382"/>
    </row>
    <row r="17" spans="1:56" ht="16.5" customHeight="1" x14ac:dyDescent="0.25">
      <c r="A17" s="2406"/>
      <c r="B17" s="1935" t="s">
        <v>3487</v>
      </c>
      <c r="C17" s="2406"/>
      <c r="D17" s="2410"/>
      <c r="E17" s="53"/>
      <c r="F17" s="2371" t="s">
        <v>3434</v>
      </c>
      <c r="G17" s="13"/>
      <c r="H17" s="215"/>
      <c r="I17" s="206"/>
      <c r="J17" s="2421"/>
      <c r="K17" s="2422"/>
      <c r="L17" s="403"/>
      <c r="M17" s="2398"/>
      <c r="N17" s="843" t="s">
        <v>307</v>
      </c>
      <c r="O17" s="873"/>
      <c r="P17" s="2393"/>
      <c r="Q17" s="2394"/>
      <c r="R17" s="2394"/>
      <c r="S17" s="2394"/>
      <c r="T17" s="38"/>
      <c r="U17" s="2406"/>
      <c r="V17" s="1094"/>
      <c r="W17" s="845"/>
      <c r="X17" s="1421"/>
      <c r="Y17" s="844"/>
      <c r="Z17" s="623" t="s">
        <v>308</v>
      </c>
      <c r="AA17" s="1354" t="s">
        <v>309</v>
      </c>
      <c r="AB17" s="1425"/>
      <c r="AC17" s="686"/>
      <c r="AD17" s="2406"/>
      <c r="AE17" s="1282" t="s">
        <v>310</v>
      </c>
      <c r="AF17" s="41"/>
      <c r="AG17" s="623" t="s">
        <v>311</v>
      </c>
      <c r="AH17" s="41"/>
      <c r="AI17" s="39"/>
      <c r="AJ17" s="207"/>
      <c r="AK17" s="842"/>
      <c r="AL17" s="41" t="s">
        <v>312</v>
      </c>
      <c r="AM17" s="204" t="s">
        <v>313</v>
      </c>
      <c r="AN17" s="2376"/>
      <c r="AO17" s="2406"/>
      <c r="AP17" s="41"/>
      <c r="AQ17" s="207"/>
      <c r="AR17" s="207"/>
      <c r="AS17" s="842"/>
      <c r="AT17" s="41" t="s">
        <v>314</v>
      </c>
      <c r="AU17" s="204" t="s">
        <v>315</v>
      </c>
      <c r="AV17" s="2376"/>
      <c r="AW17" s="2435" t="s">
        <v>3742</v>
      </c>
      <c r="AX17" s="2435"/>
      <c r="AY17" s="2436"/>
      <c r="AZ17" s="2382"/>
      <c r="BA17" s="2382"/>
      <c r="BB17" s="2382"/>
      <c r="BC17" s="2382"/>
      <c r="BD17" s="2382"/>
    </row>
    <row r="18" spans="1:56" ht="13.5" customHeight="1" x14ac:dyDescent="0.25">
      <c r="A18" s="2406"/>
      <c r="B18" s="775" t="s">
        <v>316</v>
      </c>
      <c r="C18" s="2406"/>
      <c r="D18" s="2410"/>
      <c r="E18" s="53"/>
      <c r="F18" s="2371"/>
      <c r="G18" s="13"/>
      <c r="H18" s="215"/>
      <c r="I18" s="206"/>
      <c r="J18" s="2421"/>
      <c r="K18" s="2422"/>
      <c r="L18" s="403"/>
      <c r="M18" s="2398"/>
      <c r="N18" s="2119" t="s">
        <v>3490</v>
      </c>
      <c r="O18" s="873"/>
      <c r="P18" s="2393"/>
      <c r="Q18" s="2394"/>
      <c r="R18" s="2394"/>
      <c r="S18" s="2394"/>
      <c r="T18" s="38"/>
      <c r="U18" s="2406"/>
      <c r="V18" s="1094"/>
      <c r="W18" s="845"/>
      <c r="X18" s="16"/>
      <c r="Y18" s="844"/>
      <c r="Z18" s="623" t="s">
        <v>317</v>
      </c>
      <c r="AA18" s="844"/>
      <c r="AB18" s="1425"/>
      <c r="AC18" s="686"/>
      <c r="AD18" s="2406"/>
      <c r="AE18" s="1282" t="s">
        <v>318</v>
      </c>
      <c r="AF18" s="19"/>
      <c r="AG18" s="623" t="s">
        <v>319</v>
      </c>
      <c r="AH18" s="19"/>
      <c r="AI18" s="208"/>
      <c r="AJ18" s="207"/>
      <c r="AK18" s="1866"/>
      <c r="AL18" s="1696" t="s">
        <v>320</v>
      </c>
      <c r="AM18" s="221" t="s">
        <v>321</v>
      </c>
      <c r="AN18" s="2376" t="s">
        <v>322</v>
      </c>
      <c r="AO18" s="2406"/>
      <c r="AP18" s="19"/>
      <c r="AQ18" s="2379" t="str">
        <f>CONCATENATE("►►(",AW4,")")</f>
        <v>►►(1,36)</v>
      </c>
      <c r="AR18" s="2379"/>
      <c r="AS18" s="1866"/>
      <c r="AT18" s="41" t="s">
        <v>323</v>
      </c>
      <c r="AU18" s="221" t="s">
        <v>324</v>
      </c>
      <c r="AV18" s="2376" t="s">
        <v>325</v>
      </c>
      <c r="AW18" s="2435"/>
      <c r="AX18" s="2435"/>
      <c r="AY18" s="2436"/>
      <c r="AZ18" s="2382"/>
      <c r="BA18" s="2382"/>
      <c r="BB18" s="2382"/>
      <c r="BC18" s="2382"/>
      <c r="BD18" s="2382"/>
    </row>
    <row r="19" spans="1:56" ht="15.75" customHeight="1" x14ac:dyDescent="0.25">
      <c r="A19" s="2406"/>
      <c r="B19" s="92"/>
      <c r="C19" s="2406"/>
      <c r="D19" s="2410"/>
      <c r="E19" s="53"/>
      <c r="F19" s="2423" t="s">
        <v>326</v>
      </c>
      <c r="G19" s="13"/>
      <c r="H19" s="215"/>
      <c r="I19" s="206"/>
      <c r="J19" s="2424"/>
      <c r="K19" s="2425"/>
      <c r="L19" s="403"/>
      <c r="M19" s="2398"/>
      <c r="N19" s="792"/>
      <c r="O19" s="874"/>
      <c r="P19" s="2393"/>
      <c r="Q19" s="2394"/>
      <c r="R19" s="2394"/>
      <c r="S19" s="2394"/>
      <c r="T19" s="792"/>
      <c r="U19" s="2406"/>
      <c r="V19" s="1094"/>
      <c r="W19" s="845"/>
      <c r="X19" s="1421"/>
      <c r="Y19" s="844"/>
      <c r="Z19" s="623" t="s">
        <v>327</v>
      </c>
      <c r="AA19" s="2428"/>
      <c r="AB19" s="1425"/>
      <c r="AC19" s="686"/>
      <c r="AD19" s="2406"/>
      <c r="AE19" s="1282" t="s">
        <v>328</v>
      </c>
      <c r="AF19" s="19"/>
      <c r="AG19" s="623" t="s">
        <v>329</v>
      </c>
      <c r="AH19" s="19"/>
      <c r="AI19" s="208" t="str">
        <f>CONCATENATE("►►","(",AP4,")")</f>
        <v>►►(1,29)</v>
      </c>
      <c r="AJ19" s="207"/>
      <c r="AK19" s="1862"/>
      <c r="AL19" s="41" t="s">
        <v>330</v>
      </c>
      <c r="AM19" s="204" t="s">
        <v>331</v>
      </c>
      <c r="AN19" s="2376"/>
      <c r="AO19" s="2406"/>
      <c r="AP19" s="19"/>
      <c r="AQ19" s="2379"/>
      <c r="AR19" s="2379"/>
      <c r="AS19" s="1862"/>
      <c r="AT19" s="207" t="str">
        <f>AL21</f>
        <v>8 Artes e espetáculos</v>
      </c>
      <c r="AU19" s="204" t="s">
        <v>332</v>
      </c>
      <c r="AV19" s="2376"/>
      <c r="AW19" s="2435"/>
      <c r="AX19" s="2435"/>
      <c r="AY19" s="2436"/>
      <c r="AZ19" s="2382"/>
      <c r="BA19" s="2382"/>
      <c r="BB19" s="2382"/>
      <c r="BC19" s="2382"/>
      <c r="BD19" s="2382"/>
    </row>
    <row r="20" spans="1:56" ht="13.5" customHeight="1" x14ac:dyDescent="0.25">
      <c r="A20" s="2406"/>
      <c r="B20" s="91"/>
      <c r="C20" s="2406"/>
      <c r="D20" s="2410"/>
      <c r="E20" s="53"/>
      <c r="F20" s="2423"/>
      <c r="G20" s="1271"/>
      <c r="H20" s="1246"/>
      <c r="I20" s="39"/>
      <c r="J20" s="2416" t="s">
        <v>333</v>
      </c>
      <c r="K20" s="2417"/>
      <c r="L20" s="403"/>
      <c r="M20" s="2398"/>
      <c r="N20" s="792"/>
      <c r="O20" s="874"/>
      <c r="P20" s="2393"/>
      <c r="Q20" s="2394"/>
      <c r="R20" s="2394"/>
      <c r="S20" s="2394"/>
      <c r="T20" s="792"/>
      <c r="U20" s="2406"/>
      <c r="V20" s="1094"/>
      <c r="W20" s="846"/>
      <c r="X20" s="1421"/>
      <c r="Y20" s="844"/>
      <c r="Z20" s="686"/>
      <c r="AA20" s="2428"/>
      <c r="AB20" s="1425"/>
      <c r="AC20" s="686"/>
      <c r="AD20" s="2406"/>
      <c r="AE20" s="1282" t="s">
        <v>334</v>
      </c>
      <c r="AF20" s="19"/>
      <c r="AG20" s="623" t="s">
        <v>3746</v>
      </c>
      <c r="AH20" s="19"/>
      <c r="AI20" s="208"/>
      <c r="AJ20" s="207"/>
      <c r="AK20" s="1865"/>
      <c r="AL20" s="41" t="s">
        <v>335</v>
      </c>
      <c r="AM20" s="221" t="s">
        <v>336</v>
      </c>
      <c r="AN20" s="2268" t="s">
        <v>4139</v>
      </c>
      <c r="AO20" s="2406"/>
      <c r="AP20" s="19"/>
      <c r="AQ20" s="207"/>
      <c r="AR20" s="207"/>
      <c r="AS20" s="1865"/>
      <c r="AT20" s="207" t="s">
        <v>337</v>
      </c>
      <c r="AU20" s="221" t="s">
        <v>338</v>
      </c>
      <c r="AV20" s="2268" t="s">
        <v>4139</v>
      </c>
      <c r="AW20" s="816"/>
      <c r="AX20" s="2239"/>
      <c r="AY20" s="2436"/>
      <c r="AZ20" s="2382"/>
      <c r="BA20" s="2382"/>
      <c r="BB20" s="2382"/>
      <c r="BC20" s="2382"/>
      <c r="BD20" s="2382"/>
    </row>
    <row r="21" spans="1:56" ht="13.5" x14ac:dyDescent="0.25">
      <c r="A21" s="2406"/>
      <c r="B21" s="91"/>
      <c r="C21" s="2406"/>
      <c r="D21" s="2410"/>
      <c r="E21" s="53"/>
      <c r="F21" s="2423"/>
      <c r="G21" s="1273"/>
      <c r="H21" s="1274"/>
      <c r="I21" s="1275"/>
      <c r="J21" s="2416"/>
      <c r="K21" s="2417"/>
      <c r="L21" s="403"/>
      <c r="M21" s="2398"/>
      <c r="N21" s="793"/>
      <c r="O21" s="875"/>
      <c r="P21" s="2393"/>
      <c r="Q21" s="2394"/>
      <c r="R21" s="2394"/>
      <c r="S21" s="2394"/>
      <c r="T21" s="793"/>
      <c r="U21" s="2406"/>
      <c r="V21" s="1304"/>
      <c r="W21" s="846"/>
      <c r="X21" s="1421"/>
      <c r="Y21" s="844"/>
      <c r="Z21" s="686"/>
      <c r="AA21" s="2428"/>
      <c r="AB21" s="1425"/>
      <c r="AC21" s="686"/>
      <c r="AD21" s="2406"/>
      <c r="AE21" s="1282" t="s">
        <v>339</v>
      </c>
      <c r="AF21" s="19"/>
      <c r="AG21" s="290" t="s">
        <v>340</v>
      </c>
      <c r="AH21" s="19"/>
      <c r="AI21" s="217"/>
      <c r="AJ21" s="207"/>
      <c r="AK21" s="1866"/>
      <c r="AL21" s="207" t="s">
        <v>341</v>
      </c>
      <c r="AM21" s="204"/>
      <c r="AN21" s="2268" t="s">
        <v>4134</v>
      </c>
      <c r="AO21" s="2406"/>
      <c r="AP21" s="19"/>
      <c r="AQ21" s="790"/>
      <c r="AR21" s="207"/>
      <c r="AS21" s="1866"/>
      <c r="AT21" s="207" t="s">
        <v>342</v>
      </c>
      <c r="AU21" s="204"/>
      <c r="AV21" s="2270" t="s">
        <v>4134</v>
      </c>
      <c r="AW21" s="204"/>
      <c r="AX21" s="204"/>
      <c r="AY21" s="2436"/>
      <c r="AZ21" s="2382"/>
      <c r="BA21" s="2382"/>
      <c r="BB21" s="2382"/>
      <c r="BC21" s="2382"/>
      <c r="BD21" s="2382"/>
    </row>
    <row r="22" spans="1:56" ht="22.5" customHeight="1" x14ac:dyDescent="0.25">
      <c r="A22" s="2406"/>
      <c r="B22" s="1689" t="s">
        <v>343</v>
      </c>
      <c r="C22" s="2406"/>
      <c r="D22" s="2410"/>
      <c r="E22" s="53"/>
      <c r="F22" s="1902" t="s">
        <v>3488</v>
      </c>
      <c r="G22" s="1276"/>
      <c r="H22" s="1277"/>
      <c r="I22" s="1278"/>
      <c r="J22" s="1272"/>
      <c r="K22" s="1279"/>
      <c r="L22" s="403"/>
      <c r="M22" s="2398"/>
      <c r="N22" s="793"/>
      <c r="O22" s="875"/>
      <c r="P22" s="2393"/>
      <c r="Q22" s="2394"/>
      <c r="R22" s="2394"/>
      <c r="S22" s="2394"/>
      <c r="T22" s="793"/>
      <c r="U22" s="2406"/>
      <c r="V22" s="1094"/>
      <c r="W22" s="846"/>
      <c r="X22" s="1424"/>
      <c r="Y22" s="844"/>
      <c r="Z22" s="2372" t="str">
        <f>CONCATENATE("Se [NOME] não for nacional do país do inquérito ►(",ROUND(AB4,2),")")</f>
        <v>Se [NOME] não for nacional do país do inquérito ►(1,17)</v>
      </c>
      <c r="AA22" s="2428"/>
      <c r="AB22" s="1425"/>
      <c r="AC22" s="686"/>
      <c r="AD22" s="2406"/>
      <c r="AE22" s="1282" t="s">
        <v>344</v>
      </c>
      <c r="AF22" s="19"/>
      <c r="AG22" s="623" t="s">
        <v>345</v>
      </c>
      <c r="AH22" s="19"/>
      <c r="AI22" s="208"/>
      <c r="AJ22" s="207"/>
      <c r="AK22" s="1862"/>
      <c r="AL22" s="207" t="s">
        <v>346</v>
      </c>
      <c r="AM22" s="68"/>
      <c r="AN22" s="2269" t="s">
        <v>4135</v>
      </c>
      <c r="AO22" s="2406"/>
      <c r="AP22" s="19"/>
      <c r="AQ22" s="207"/>
      <c r="AR22" s="207"/>
      <c r="AS22" s="1862"/>
      <c r="AT22" s="1584"/>
      <c r="AU22" s="68"/>
      <c r="AV22" s="2269" t="s">
        <v>4135</v>
      </c>
      <c r="AW22" s="68"/>
      <c r="AX22" s="68"/>
      <c r="AY22" s="2436"/>
      <c r="AZ22" s="2382"/>
      <c r="BA22" s="2382"/>
      <c r="BB22" s="2382"/>
      <c r="BC22" s="2382"/>
      <c r="BD22" s="2382"/>
    </row>
    <row r="23" spans="1:56" ht="15" customHeight="1" x14ac:dyDescent="0.25">
      <c r="A23" s="2406"/>
      <c r="B23" s="249"/>
      <c r="C23" s="2406"/>
      <c r="D23" s="2410"/>
      <c r="E23" s="53"/>
      <c r="F23" s="1902"/>
      <c r="G23" s="2418" t="s">
        <v>347</v>
      </c>
      <c r="H23" s="2419"/>
      <c r="I23" s="2420"/>
      <c r="J23" s="1272"/>
      <c r="K23" s="1279"/>
      <c r="L23" s="403"/>
      <c r="M23" s="2398"/>
      <c r="N23" s="793"/>
      <c r="O23" s="875"/>
      <c r="P23" s="2393"/>
      <c r="Q23" s="2394"/>
      <c r="R23" s="2394"/>
      <c r="S23" s="2394"/>
      <c r="T23" s="793"/>
      <c r="U23" s="2406"/>
      <c r="V23" s="1094"/>
      <c r="W23" s="846"/>
      <c r="X23" s="1424"/>
      <c r="Y23" s="844"/>
      <c r="Z23" s="2372"/>
      <c r="AA23" s="2428"/>
      <c r="AB23" s="1425"/>
      <c r="AC23" s="686"/>
      <c r="AD23" s="2406"/>
      <c r="AE23" s="1282" t="s">
        <v>348</v>
      </c>
      <c r="AF23" s="19"/>
      <c r="AG23" s="623" t="s">
        <v>349</v>
      </c>
      <c r="AH23" s="19"/>
      <c r="AI23" s="208"/>
      <c r="AJ23" s="207"/>
      <c r="AK23" s="1861"/>
      <c r="AL23" s="207" t="s">
        <v>350</v>
      </c>
      <c r="AM23" s="68"/>
      <c r="AO23" s="2406"/>
      <c r="AP23" s="19"/>
      <c r="AQ23" s="207"/>
      <c r="AR23" s="207"/>
      <c r="AS23" s="1861"/>
      <c r="AT23" s="207"/>
      <c r="AU23" s="68"/>
      <c r="AW23" s="68"/>
      <c r="AX23" s="68"/>
      <c r="AY23" s="2436"/>
      <c r="AZ23" s="2382"/>
      <c r="BA23" s="2382"/>
      <c r="BB23" s="2382"/>
      <c r="BC23" s="2382"/>
      <c r="BD23" s="2382"/>
    </row>
    <row r="24" spans="1:56" ht="13.5" x14ac:dyDescent="0.25">
      <c r="A24" s="2406"/>
      <c r="B24" s="93"/>
      <c r="C24" s="2406"/>
      <c r="D24" s="2410"/>
      <c r="E24" s="53"/>
      <c r="F24" s="42"/>
      <c r="G24" s="1280">
        <v>98</v>
      </c>
      <c r="H24" s="1280">
        <v>98</v>
      </c>
      <c r="I24" s="1281">
        <v>9998</v>
      </c>
      <c r="J24" s="1272"/>
      <c r="K24" s="1279"/>
      <c r="L24" s="1299"/>
      <c r="M24" s="2399"/>
      <c r="N24" s="794"/>
      <c r="O24" s="876"/>
      <c r="P24" s="2395"/>
      <c r="Q24" s="2396"/>
      <c r="R24" s="2396"/>
      <c r="S24" s="2396"/>
      <c r="T24" s="794"/>
      <c r="U24" s="2406"/>
      <c r="V24" s="1305"/>
      <c r="W24" s="847"/>
      <c r="X24" s="1424"/>
      <c r="Y24" s="1273"/>
      <c r="Z24" s="2373"/>
      <c r="AA24" s="2429"/>
      <c r="AB24" s="1427"/>
      <c r="AC24" s="995"/>
      <c r="AD24" s="2406"/>
      <c r="AE24" s="1282" t="s">
        <v>351</v>
      </c>
      <c r="AF24" s="19"/>
      <c r="AG24" s="1360" t="s">
        <v>352</v>
      </c>
      <c r="AH24" s="19"/>
      <c r="AI24" s="208"/>
      <c r="AJ24" s="207"/>
      <c r="AK24" s="1869"/>
      <c r="AL24" s="786"/>
      <c r="AM24" s="426"/>
      <c r="AN24" s="68"/>
      <c r="AO24" s="2406"/>
      <c r="AP24" s="787"/>
      <c r="AQ24" s="786"/>
      <c r="AR24" s="207"/>
      <c r="AS24" s="1861"/>
      <c r="AT24" s="786"/>
      <c r="AU24" s="426"/>
      <c r="AV24" s="68"/>
      <c r="AW24" s="68"/>
      <c r="AX24" s="68"/>
      <c r="AY24" s="2437"/>
      <c r="AZ24" s="2383"/>
      <c r="BA24" s="2383"/>
      <c r="BB24" s="2383"/>
      <c r="BC24" s="2383"/>
      <c r="BD24" s="2383"/>
    </row>
    <row r="25" spans="1:56" ht="14.25" thickBot="1" x14ac:dyDescent="0.3">
      <c r="A25" s="2407"/>
      <c r="B25" s="54" t="s">
        <v>353</v>
      </c>
      <c r="C25" s="2407"/>
      <c r="D25" s="2411"/>
      <c r="E25" s="54" t="s">
        <v>354</v>
      </c>
      <c r="F25" s="45" t="s">
        <v>355</v>
      </c>
      <c r="G25" s="46" t="s">
        <v>356</v>
      </c>
      <c r="H25" s="46" t="s">
        <v>357</v>
      </c>
      <c r="I25" s="35" t="s">
        <v>358</v>
      </c>
      <c r="J25" s="46" t="s">
        <v>359</v>
      </c>
      <c r="K25" s="46" t="s">
        <v>360</v>
      </c>
      <c r="L25" s="46" t="s">
        <v>361</v>
      </c>
      <c r="M25" s="46" t="s">
        <v>362</v>
      </c>
      <c r="N25" s="86" t="s">
        <v>363</v>
      </c>
      <c r="O25" s="222" t="s">
        <v>364</v>
      </c>
      <c r="P25" s="86" t="s">
        <v>365</v>
      </c>
      <c r="Q25" s="86" t="s">
        <v>366</v>
      </c>
      <c r="R25" s="86" t="s">
        <v>367</v>
      </c>
      <c r="S25" s="86" t="s">
        <v>368</v>
      </c>
      <c r="T25" s="86" t="s">
        <v>369</v>
      </c>
      <c r="U25" s="2407"/>
      <c r="V25" s="44" t="s">
        <v>370</v>
      </c>
      <c r="W25" s="95" t="s">
        <v>371</v>
      </c>
      <c r="X25" s="94" t="s">
        <v>372</v>
      </c>
      <c r="Y25" s="910" t="s">
        <v>373</v>
      </c>
      <c r="Z25" s="205" t="s">
        <v>374</v>
      </c>
      <c r="AA25" s="86" t="s">
        <v>375</v>
      </c>
      <c r="AB25" s="205" t="s">
        <v>376</v>
      </c>
      <c r="AC25" s="205" t="s">
        <v>377</v>
      </c>
      <c r="AD25" s="2407"/>
      <c r="AE25" s="205" t="s">
        <v>378</v>
      </c>
      <c r="AF25" s="35" t="s">
        <v>379</v>
      </c>
      <c r="AG25" s="205" t="s">
        <v>380</v>
      </c>
      <c r="AH25" s="35" t="s">
        <v>381</v>
      </c>
      <c r="AI25" s="54" t="s">
        <v>382</v>
      </c>
      <c r="AJ25" s="35" t="s">
        <v>383</v>
      </c>
      <c r="AK25" s="1867" t="s">
        <v>384</v>
      </c>
      <c r="AL25" s="35" t="s">
        <v>385</v>
      </c>
      <c r="AM25" s="205" t="s">
        <v>386</v>
      </c>
      <c r="AN25" s="413" t="s">
        <v>387</v>
      </c>
      <c r="AO25" s="2407"/>
      <c r="AP25" s="46" t="s">
        <v>388</v>
      </c>
      <c r="AQ25" s="814" t="s">
        <v>389</v>
      </c>
      <c r="AR25" s="35" t="s">
        <v>390</v>
      </c>
      <c r="AS25" s="1867" t="s">
        <v>391</v>
      </c>
      <c r="AT25" s="46" t="s">
        <v>392</v>
      </c>
      <c r="AU25" s="205" t="s">
        <v>393</v>
      </c>
      <c r="AV25" s="205" t="s">
        <v>394</v>
      </c>
      <c r="AW25" s="205" t="s">
        <v>395</v>
      </c>
      <c r="AX25" s="205" t="s">
        <v>354</v>
      </c>
      <c r="AY25" s="205" t="s">
        <v>3744</v>
      </c>
      <c r="AZ25" s="2368" t="s">
        <v>396</v>
      </c>
      <c r="BA25" s="2369"/>
      <c r="BB25" s="2369"/>
      <c r="BC25" s="2369"/>
      <c r="BD25" s="2370"/>
    </row>
    <row r="26" spans="1:56" ht="14.25" thickTop="1" x14ac:dyDescent="0.2">
      <c r="A26" s="69">
        <v>1</v>
      </c>
      <c r="B26" s="47"/>
      <c r="C26" s="69">
        <v>1</v>
      </c>
      <c r="D26" s="240"/>
      <c r="E26" s="55"/>
      <c r="F26" s="33"/>
      <c r="G26" s="32"/>
      <c r="H26" s="32"/>
      <c r="I26" s="32"/>
      <c r="J26" s="32"/>
      <c r="K26" s="32"/>
      <c r="L26" s="32"/>
      <c r="M26" s="32"/>
      <c r="N26" s="31"/>
      <c r="O26" s="31"/>
      <c r="P26" s="31"/>
      <c r="Q26" s="31"/>
      <c r="R26" s="31"/>
      <c r="S26" s="31"/>
      <c r="T26" s="31"/>
      <c r="U26" s="69">
        <v>1</v>
      </c>
      <c r="V26" s="33"/>
      <c r="W26" s="223"/>
      <c r="X26" s="32"/>
      <c r="Y26" s="32"/>
      <c r="Z26" s="32"/>
      <c r="AA26" s="32"/>
      <c r="AB26" s="32"/>
      <c r="AC26" s="32"/>
      <c r="AD26" s="69">
        <v>1</v>
      </c>
      <c r="AE26" s="32"/>
      <c r="AF26" s="32"/>
      <c r="AG26" s="32"/>
      <c r="AH26" s="32"/>
      <c r="AI26" s="224"/>
      <c r="AJ26" s="32"/>
      <c r="AK26" s="63"/>
      <c r="AL26" s="32"/>
      <c r="AM26" s="32"/>
      <c r="AN26" s="32"/>
      <c r="AO26" s="69">
        <v>1</v>
      </c>
      <c r="AP26" s="32"/>
      <c r="AQ26" s="30"/>
      <c r="AR26" s="32"/>
      <c r="AS26" s="63"/>
      <c r="AT26" s="223"/>
      <c r="AU26" s="32"/>
      <c r="AV26" s="32"/>
      <c r="AW26" s="32"/>
      <c r="AX26" s="32"/>
      <c r="AY26" s="32"/>
      <c r="AZ26" s="32"/>
      <c r="BA26" s="32"/>
      <c r="BB26" s="32"/>
      <c r="BC26" s="32"/>
      <c r="BD26" s="32"/>
    </row>
    <row r="27" spans="1:56" ht="15" x14ac:dyDescent="0.2">
      <c r="A27" s="70">
        <v>2</v>
      </c>
      <c r="B27" s="48"/>
      <c r="C27" s="70">
        <v>2</v>
      </c>
      <c r="D27" s="241"/>
      <c r="E27" s="56"/>
      <c r="F27" s="29"/>
      <c r="G27" s="28"/>
      <c r="H27" s="28"/>
      <c r="I27" s="28"/>
      <c r="J27" s="28"/>
      <c r="K27" s="28"/>
      <c r="L27" s="28"/>
      <c r="M27" s="28"/>
      <c r="N27" s="28"/>
      <c r="O27" s="28"/>
      <c r="P27" s="28"/>
      <c r="Q27" s="28"/>
      <c r="R27" s="28"/>
      <c r="S27" s="28"/>
      <c r="T27" s="28"/>
      <c r="U27" s="70">
        <v>2</v>
      </c>
      <c r="V27" s="29"/>
      <c r="W27" s="28"/>
      <c r="X27" s="28"/>
      <c r="Y27" s="28"/>
      <c r="Z27" s="227"/>
      <c r="AA27" s="28"/>
      <c r="AB27" s="227"/>
      <c r="AC27" s="227"/>
      <c r="AD27" s="70">
        <v>2</v>
      </c>
      <c r="AE27" s="227"/>
      <c r="AF27" s="28"/>
      <c r="AG27" s="227"/>
      <c r="AH27" s="28"/>
      <c r="AI27" s="226"/>
      <c r="AJ27" s="28"/>
      <c r="AK27" s="1868"/>
      <c r="AL27" s="28"/>
      <c r="AM27" s="227"/>
      <c r="AN27" s="227"/>
      <c r="AO27" s="70">
        <v>2</v>
      </c>
      <c r="AP27" s="28"/>
      <c r="AQ27" s="30"/>
      <c r="AR27" s="28"/>
      <c r="AS27" s="1868"/>
      <c r="AT27" s="225"/>
      <c r="AU27" s="227"/>
      <c r="AV27" s="227"/>
      <c r="AW27" s="227"/>
      <c r="AX27" s="227"/>
      <c r="AY27" s="227"/>
      <c r="AZ27" s="227"/>
      <c r="BA27" s="227"/>
      <c r="BB27" s="227"/>
      <c r="BC27" s="227"/>
      <c r="BD27" s="227"/>
    </row>
    <row r="28" spans="1:56" ht="15" x14ac:dyDescent="0.2">
      <c r="A28" s="71">
        <v>3</v>
      </c>
      <c r="B28" s="49"/>
      <c r="C28" s="71">
        <v>3</v>
      </c>
      <c r="D28" s="242"/>
      <c r="E28" s="57"/>
      <c r="F28" s="23"/>
      <c r="G28" s="22"/>
      <c r="H28" s="22"/>
      <c r="I28" s="22"/>
      <c r="J28" s="22"/>
      <c r="K28" s="22"/>
      <c r="L28" s="22"/>
      <c r="M28" s="22"/>
      <c r="N28" s="22"/>
      <c r="O28" s="22"/>
      <c r="P28" s="22"/>
      <c r="Q28" s="22"/>
      <c r="R28" s="22"/>
      <c r="S28" s="22"/>
      <c r="T28" s="22"/>
      <c r="U28" s="71">
        <v>3</v>
      </c>
      <c r="V28" s="23"/>
      <c r="W28" s="22"/>
      <c r="X28" s="22"/>
      <c r="Y28" s="22"/>
      <c r="Z28" s="230"/>
      <c r="AA28" s="22"/>
      <c r="AB28" s="230"/>
      <c r="AC28" s="230"/>
      <c r="AD28" s="71">
        <v>3</v>
      </c>
      <c r="AE28" s="230"/>
      <c r="AF28" s="22"/>
      <c r="AG28" s="230"/>
      <c r="AH28" s="22"/>
      <c r="AI28" s="229"/>
      <c r="AJ28" s="22"/>
      <c r="AK28" s="25"/>
      <c r="AL28" s="22"/>
      <c r="AM28" s="230"/>
      <c r="AN28" s="230"/>
      <c r="AO28" s="71">
        <v>3</v>
      </c>
      <c r="AP28" s="22"/>
      <c r="AQ28" s="24"/>
      <c r="AR28" s="22"/>
      <c r="AS28" s="25"/>
      <c r="AT28" s="228"/>
      <c r="AU28" s="230"/>
      <c r="AV28" s="230"/>
      <c r="AW28" s="230"/>
      <c r="AX28" s="230"/>
      <c r="AY28" s="230"/>
      <c r="AZ28" s="230"/>
      <c r="BA28" s="230"/>
      <c r="BB28" s="230"/>
      <c r="BC28" s="230"/>
      <c r="BD28" s="230"/>
    </row>
    <row r="29" spans="1:56" ht="15" x14ac:dyDescent="0.2">
      <c r="A29" s="71">
        <v>4</v>
      </c>
      <c r="B29" s="49"/>
      <c r="C29" s="71">
        <v>4</v>
      </c>
      <c r="D29" s="242"/>
      <c r="E29" s="57"/>
      <c r="F29" s="23"/>
      <c r="G29" s="22"/>
      <c r="H29" s="22"/>
      <c r="I29" s="22"/>
      <c r="J29" s="22"/>
      <c r="K29" s="22"/>
      <c r="L29" s="22"/>
      <c r="M29" s="22"/>
      <c r="N29" s="22"/>
      <c r="O29" s="22"/>
      <c r="P29" s="22"/>
      <c r="Q29" s="22"/>
      <c r="R29" s="22"/>
      <c r="S29" s="22"/>
      <c r="T29" s="22"/>
      <c r="U29" s="71">
        <v>4</v>
      </c>
      <c r="V29" s="23"/>
      <c r="W29" s="22"/>
      <c r="X29" s="22"/>
      <c r="Y29" s="22"/>
      <c r="Z29" s="230"/>
      <c r="AA29" s="22"/>
      <c r="AB29" s="230"/>
      <c r="AC29" s="230"/>
      <c r="AD29" s="71">
        <v>4</v>
      </c>
      <c r="AE29" s="230"/>
      <c r="AF29" s="22"/>
      <c r="AG29" s="230"/>
      <c r="AH29" s="22"/>
      <c r="AI29" s="229"/>
      <c r="AJ29" s="22"/>
      <c r="AK29" s="25"/>
      <c r="AL29" s="22"/>
      <c r="AM29" s="230"/>
      <c r="AN29" s="230"/>
      <c r="AO29" s="71">
        <v>4</v>
      </c>
      <c r="AP29" s="22"/>
      <c r="AQ29" s="24"/>
      <c r="AR29" s="22"/>
      <c r="AS29" s="25"/>
      <c r="AT29" s="228"/>
      <c r="AU29" s="230"/>
      <c r="AV29" s="230"/>
      <c r="AW29" s="230"/>
      <c r="AX29" s="230"/>
      <c r="AY29" s="230"/>
      <c r="AZ29" s="230"/>
      <c r="BA29" s="230"/>
      <c r="BB29" s="230"/>
      <c r="BC29" s="230"/>
      <c r="BD29" s="230"/>
    </row>
    <row r="30" spans="1:56" thickBot="1" x14ac:dyDescent="0.25">
      <c r="A30" s="72">
        <v>5</v>
      </c>
      <c r="B30" s="58"/>
      <c r="C30" s="72">
        <v>5</v>
      </c>
      <c r="D30" s="243"/>
      <c r="E30" s="60"/>
      <c r="F30" s="61"/>
      <c r="G30" s="59"/>
      <c r="H30" s="59"/>
      <c r="I30" s="59"/>
      <c r="J30" s="59"/>
      <c r="K30" s="59"/>
      <c r="L30" s="59"/>
      <c r="M30" s="59"/>
      <c r="N30" s="59"/>
      <c r="O30" s="59"/>
      <c r="P30" s="59"/>
      <c r="Q30" s="59"/>
      <c r="R30" s="59"/>
      <c r="S30" s="59"/>
      <c r="T30" s="59"/>
      <c r="U30" s="72">
        <v>5</v>
      </c>
      <c r="V30" s="61"/>
      <c r="W30" s="59"/>
      <c r="X30" s="59"/>
      <c r="Y30" s="59"/>
      <c r="Z30" s="838"/>
      <c r="AA30" s="59"/>
      <c r="AB30" s="838"/>
      <c r="AC30" s="838"/>
      <c r="AD30" s="72">
        <v>5</v>
      </c>
      <c r="AE30" s="838"/>
      <c r="AF30" s="59"/>
      <c r="AG30" s="838"/>
      <c r="AH30" s="59"/>
      <c r="AI30" s="232"/>
      <c r="AJ30" s="59"/>
      <c r="AK30" s="66"/>
      <c r="AL30" s="59"/>
      <c r="AM30" s="838"/>
      <c r="AN30" s="838"/>
      <c r="AO30" s="72">
        <v>5</v>
      </c>
      <c r="AP30" s="59"/>
      <c r="AQ30" s="62"/>
      <c r="AR30" s="59"/>
      <c r="AS30" s="66"/>
      <c r="AT30" s="231"/>
      <c r="AU30" s="838"/>
      <c r="AV30" s="838"/>
      <c r="AW30" s="838"/>
      <c r="AX30" s="838"/>
      <c r="AY30" s="838"/>
      <c r="AZ30" s="838"/>
      <c r="BA30" s="838"/>
      <c r="BB30" s="838"/>
      <c r="BC30" s="838"/>
      <c r="BD30" s="838"/>
    </row>
    <row r="31" spans="1:56" thickTop="1" x14ac:dyDescent="0.2">
      <c r="A31" s="73">
        <v>6</v>
      </c>
      <c r="B31" s="233"/>
      <c r="C31" s="73">
        <v>6</v>
      </c>
      <c r="D31" s="244"/>
      <c r="E31" s="64"/>
      <c r="F31" s="63"/>
      <c r="G31" s="63"/>
      <c r="H31" s="63"/>
      <c r="I31" s="63"/>
      <c r="J31" s="63"/>
      <c r="K31" s="63"/>
      <c r="L31" s="63"/>
      <c r="M31" s="63"/>
      <c r="N31" s="65"/>
      <c r="O31" s="65"/>
      <c r="P31" s="65"/>
      <c r="Q31" s="65"/>
      <c r="R31" s="65"/>
      <c r="S31" s="65"/>
      <c r="T31" s="65"/>
      <c r="U31" s="73">
        <v>6</v>
      </c>
      <c r="V31" s="63"/>
      <c r="W31" s="63"/>
      <c r="X31" s="63"/>
      <c r="Y31" s="63"/>
      <c r="Z31" s="839"/>
      <c r="AA31" s="63"/>
      <c r="AB31" s="839"/>
      <c r="AC31" s="839"/>
      <c r="AD31" s="73">
        <v>6</v>
      </c>
      <c r="AE31" s="839"/>
      <c r="AF31" s="63"/>
      <c r="AG31" s="839"/>
      <c r="AH31" s="63"/>
      <c r="AI31" s="64"/>
      <c r="AJ31" s="63"/>
      <c r="AK31" s="63"/>
      <c r="AL31" s="63"/>
      <c r="AM31" s="839"/>
      <c r="AN31" s="839"/>
      <c r="AO31" s="73">
        <v>6</v>
      </c>
      <c r="AP31" s="63"/>
      <c r="AQ31" s="235"/>
      <c r="AR31" s="63"/>
      <c r="AS31" s="63"/>
      <c r="AT31" s="234"/>
      <c r="AU31" s="839"/>
      <c r="AV31" s="839"/>
      <c r="AW31" s="839"/>
      <c r="AX31" s="839"/>
      <c r="AY31" s="839"/>
      <c r="AZ31" s="839"/>
      <c r="BA31" s="839"/>
      <c r="BB31" s="839"/>
      <c r="BC31" s="839"/>
      <c r="BD31" s="839"/>
    </row>
    <row r="32" spans="1:56" ht="15" x14ac:dyDescent="0.2">
      <c r="A32" s="74">
        <v>7</v>
      </c>
      <c r="B32" s="50"/>
      <c r="C32" s="74">
        <v>7</v>
      </c>
      <c r="D32" s="245"/>
      <c r="E32" s="26"/>
      <c r="F32" s="25"/>
      <c r="G32" s="25"/>
      <c r="H32" s="25"/>
      <c r="I32" s="25"/>
      <c r="J32" s="25"/>
      <c r="K32" s="25"/>
      <c r="L32" s="25"/>
      <c r="M32" s="25"/>
      <c r="N32" s="25"/>
      <c r="O32" s="25"/>
      <c r="P32" s="25"/>
      <c r="Q32" s="25"/>
      <c r="R32" s="25"/>
      <c r="S32" s="25"/>
      <c r="T32" s="25"/>
      <c r="U32" s="74">
        <v>7</v>
      </c>
      <c r="V32" s="25"/>
      <c r="W32" s="25"/>
      <c r="X32" s="25"/>
      <c r="Y32" s="25"/>
      <c r="Z32" s="230"/>
      <c r="AA32" s="25"/>
      <c r="AB32" s="230"/>
      <c r="AC32" s="230"/>
      <c r="AD32" s="74">
        <v>7</v>
      </c>
      <c r="AE32" s="230"/>
      <c r="AF32" s="25"/>
      <c r="AG32" s="230"/>
      <c r="AH32" s="25"/>
      <c r="AI32" s="26"/>
      <c r="AJ32" s="25"/>
      <c r="AK32" s="25"/>
      <c r="AL32" s="25"/>
      <c r="AM32" s="230"/>
      <c r="AN32" s="230"/>
      <c r="AO32" s="74">
        <v>7</v>
      </c>
      <c r="AP32" s="25"/>
      <c r="AQ32" s="27"/>
      <c r="AR32" s="25"/>
      <c r="AS32" s="25"/>
      <c r="AT32" s="236"/>
      <c r="AU32" s="230"/>
      <c r="AV32" s="230"/>
      <c r="AW32" s="230"/>
      <c r="AX32" s="230"/>
      <c r="AY32" s="230"/>
      <c r="AZ32" s="230"/>
      <c r="BA32" s="230"/>
      <c r="BB32" s="230"/>
      <c r="BC32" s="230"/>
      <c r="BD32" s="230"/>
    </row>
    <row r="33" spans="1:56" ht="15" x14ac:dyDescent="0.2">
      <c r="A33" s="74">
        <v>8</v>
      </c>
      <c r="B33" s="50"/>
      <c r="C33" s="74">
        <v>8</v>
      </c>
      <c r="D33" s="245"/>
      <c r="E33" s="26"/>
      <c r="F33" s="25"/>
      <c r="G33" s="25"/>
      <c r="H33" s="25"/>
      <c r="I33" s="25"/>
      <c r="J33" s="25"/>
      <c r="K33" s="25"/>
      <c r="L33" s="25"/>
      <c r="M33" s="25"/>
      <c r="N33" s="25"/>
      <c r="O33" s="25"/>
      <c r="P33" s="25"/>
      <c r="Q33" s="25"/>
      <c r="R33" s="25"/>
      <c r="S33" s="25"/>
      <c r="T33" s="25"/>
      <c r="U33" s="74">
        <v>8</v>
      </c>
      <c r="V33" s="25"/>
      <c r="W33" s="25"/>
      <c r="X33" s="25"/>
      <c r="Y33" s="25"/>
      <c r="Z33" s="230"/>
      <c r="AA33" s="25"/>
      <c r="AB33" s="230"/>
      <c r="AC33" s="230"/>
      <c r="AD33" s="74">
        <v>8</v>
      </c>
      <c r="AE33" s="230"/>
      <c r="AF33" s="25"/>
      <c r="AG33" s="230"/>
      <c r="AH33" s="25"/>
      <c r="AI33" s="26"/>
      <c r="AJ33" s="25"/>
      <c r="AK33" s="25"/>
      <c r="AL33" s="25"/>
      <c r="AM33" s="230"/>
      <c r="AN33" s="230"/>
      <c r="AO33" s="74">
        <v>8</v>
      </c>
      <c r="AP33" s="25"/>
      <c r="AQ33" s="27"/>
      <c r="AR33" s="25"/>
      <c r="AS33" s="25"/>
      <c r="AT33" s="236"/>
      <c r="AU33" s="230"/>
      <c r="AV33" s="230"/>
      <c r="AW33" s="230"/>
      <c r="AX33" s="230"/>
      <c r="AY33" s="230"/>
      <c r="AZ33" s="230"/>
      <c r="BA33" s="230"/>
      <c r="BB33" s="230"/>
      <c r="BC33" s="230"/>
      <c r="BD33" s="230"/>
    </row>
    <row r="34" spans="1:56" ht="15" x14ac:dyDescent="0.2">
      <c r="A34" s="74">
        <v>9</v>
      </c>
      <c r="B34" s="50"/>
      <c r="C34" s="74">
        <v>9</v>
      </c>
      <c r="D34" s="245"/>
      <c r="E34" s="26"/>
      <c r="F34" s="25"/>
      <c r="G34" s="25"/>
      <c r="H34" s="25"/>
      <c r="I34" s="25"/>
      <c r="J34" s="25"/>
      <c r="K34" s="25"/>
      <c r="L34" s="25"/>
      <c r="M34" s="25"/>
      <c r="N34" s="25"/>
      <c r="O34" s="25"/>
      <c r="P34" s="25"/>
      <c r="Q34" s="25"/>
      <c r="R34" s="25"/>
      <c r="S34" s="25"/>
      <c r="T34" s="25"/>
      <c r="U34" s="74">
        <v>9</v>
      </c>
      <c r="V34" s="25"/>
      <c r="W34" s="25"/>
      <c r="X34" s="25"/>
      <c r="Y34" s="25"/>
      <c r="Z34" s="230"/>
      <c r="AA34" s="25"/>
      <c r="AB34" s="230"/>
      <c r="AC34" s="230"/>
      <c r="AD34" s="74">
        <v>9</v>
      </c>
      <c r="AE34" s="230"/>
      <c r="AF34" s="25"/>
      <c r="AG34" s="230"/>
      <c r="AH34" s="25"/>
      <c r="AI34" s="26"/>
      <c r="AJ34" s="25"/>
      <c r="AK34" s="25"/>
      <c r="AL34" s="25"/>
      <c r="AM34" s="230"/>
      <c r="AN34" s="230"/>
      <c r="AO34" s="74">
        <v>9</v>
      </c>
      <c r="AP34" s="25"/>
      <c r="AQ34" s="27"/>
      <c r="AR34" s="25"/>
      <c r="AS34" s="25"/>
      <c r="AT34" s="236"/>
      <c r="AU34" s="230"/>
      <c r="AV34" s="230"/>
      <c r="AW34" s="230"/>
      <c r="AX34" s="230"/>
      <c r="AY34" s="230"/>
      <c r="AZ34" s="230"/>
      <c r="BA34" s="230"/>
      <c r="BB34" s="230"/>
      <c r="BC34" s="230"/>
      <c r="BD34" s="230"/>
    </row>
    <row r="35" spans="1:56" thickBot="1" x14ac:dyDescent="0.25">
      <c r="A35" s="75">
        <v>10</v>
      </c>
      <c r="B35" s="237"/>
      <c r="C35" s="75">
        <v>10</v>
      </c>
      <c r="D35" s="246"/>
      <c r="E35" s="67"/>
      <c r="F35" s="66"/>
      <c r="G35" s="66"/>
      <c r="H35" s="66"/>
      <c r="I35" s="66"/>
      <c r="J35" s="66"/>
      <c r="K35" s="66"/>
      <c r="L35" s="66"/>
      <c r="M35" s="66"/>
      <c r="N35" s="66"/>
      <c r="O35" s="66"/>
      <c r="P35" s="66"/>
      <c r="Q35" s="66"/>
      <c r="R35" s="66"/>
      <c r="S35" s="66"/>
      <c r="T35" s="66"/>
      <c r="U35" s="75">
        <v>10</v>
      </c>
      <c r="V35" s="66"/>
      <c r="W35" s="66"/>
      <c r="X35" s="66"/>
      <c r="Y35" s="66"/>
      <c r="Z35" s="838"/>
      <c r="AA35" s="66"/>
      <c r="AB35" s="838"/>
      <c r="AC35" s="838"/>
      <c r="AD35" s="75">
        <v>10</v>
      </c>
      <c r="AE35" s="838"/>
      <c r="AF35" s="66"/>
      <c r="AG35" s="838"/>
      <c r="AH35" s="66"/>
      <c r="AI35" s="67"/>
      <c r="AJ35" s="66"/>
      <c r="AK35" s="66"/>
      <c r="AL35" s="66"/>
      <c r="AM35" s="838"/>
      <c r="AN35" s="838"/>
      <c r="AO35" s="75">
        <v>10</v>
      </c>
      <c r="AP35" s="66"/>
      <c r="AQ35" s="239"/>
      <c r="AR35" s="66"/>
      <c r="AS35" s="66"/>
      <c r="AT35" s="238"/>
      <c r="AU35" s="838"/>
      <c r="AV35" s="838"/>
      <c r="AW35" s="838"/>
      <c r="AX35" s="838"/>
      <c r="AY35" s="838"/>
      <c r="AZ35" s="838"/>
      <c r="BA35" s="838"/>
      <c r="BB35" s="838"/>
      <c r="BC35" s="838"/>
      <c r="BD35" s="838"/>
    </row>
    <row r="36" spans="1:56" thickTop="1" x14ac:dyDescent="0.2">
      <c r="A36" s="69">
        <v>11</v>
      </c>
      <c r="B36" s="47"/>
      <c r="C36" s="69">
        <v>11</v>
      </c>
      <c r="D36" s="240"/>
      <c r="E36" s="55"/>
      <c r="F36" s="33"/>
      <c r="G36" s="32"/>
      <c r="H36" s="32"/>
      <c r="I36" s="32"/>
      <c r="J36" s="32"/>
      <c r="K36" s="32"/>
      <c r="L36" s="32"/>
      <c r="M36" s="32"/>
      <c r="N36" s="31"/>
      <c r="O36" s="31"/>
      <c r="P36" s="31"/>
      <c r="Q36" s="31"/>
      <c r="R36" s="31"/>
      <c r="S36" s="31"/>
      <c r="T36" s="31"/>
      <c r="U36" s="69">
        <v>11</v>
      </c>
      <c r="V36" s="33"/>
      <c r="W36" s="32"/>
      <c r="X36" s="32"/>
      <c r="Y36" s="32"/>
      <c r="Z36" s="839"/>
      <c r="AA36" s="32"/>
      <c r="AB36" s="839"/>
      <c r="AC36" s="839"/>
      <c r="AD36" s="69">
        <v>11</v>
      </c>
      <c r="AE36" s="839"/>
      <c r="AF36" s="32"/>
      <c r="AG36" s="839"/>
      <c r="AH36" s="32"/>
      <c r="AI36" s="224"/>
      <c r="AJ36" s="32"/>
      <c r="AK36" s="63"/>
      <c r="AL36" s="32"/>
      <c r="AM36" s="839"/>
      <c r="AN36" s="839"/>
      <c r="AO36" s="69">
        <v>11</v>
      </c>
      <c r="AP36" s="32"/>
      <c r="AQ36" s="34"/>
      <c r="AR36" s="32"/>
      <c r="AS36" s="63"/>
      <c r="AT36" s="223"/>
      <c r="AU36" s="839"/>
      <c r="AV36" s="839"/>
      <c r="AW36" s="839"/>
      <c r="AX36" s="839"/>
      <c r="AY36" s="839"/>
      <c r="AZ36" s="839"/>
      <c r="BA36" s="839"/>
      <c r="BB36" s="839"/>
      <c r="BC36" s="839"/>
      <c r="BD36" s="839"/>
    </row>
    <row r="37" spans="1:56" ht="15" x14ac:dyDescent="0.2">
      <c r="A37" s="71">
        <v>12</v>
      </c>
      <c r="B37" s="49"/>
      <c r="C37" s="71">
        <v>12</v>
      </c>
      <c r="D37" s="242"/>
      <c r="E37" s="57"/>
      <c r="F37" s="23"/>
      <c r="G37" s="22"/>
      <c r="H37" s="22"/>
      <c r="I37" s="22"/>
      <c r="J37" s="22"/>
      <c r="K37" s="22"/>
      <c r="L37" s="22"/>
      <c r="M37" s="22"/>
      <c r="N37" s="22"/>
      <c r="O37" s="22"/>
      <c r="P37" s="22"/>
      <c r="Q37" s="22"/>
      <c r="R37" s="22"/>
      <c r="S37" s="22"/>
      <c r="T37" s="22"/>
      <c r="U37" s="71">
        <v>12</v>
      </c>
      <c r="V37" s="23"/>
      <c r="W37" s="22"/>
      <c r="X37" s="22"/>
      <c r="Y37" s="22"/>
      <c r="Z37" s="230"/>
      <c r="AA37" s="22"/>
      <c r="AB37" s="230"/>
      <c r="AC37" s="230"/>
      <c r="AD37" s="71">
        <v>12</v>
      </c>
      <c r="AE37" s="230"/>
      <c r="AF37" s="22"/>
      <c r="AG37" s="230"/>
      <c r="AH37" s="22"/>
      <c r="AI37" s="229"/>
      <c r="AJ37" s="22"/>
      <c r="AK37" s="25"/>
      <c r="AL37" s="22"/>
      <c r="AM37" s="230"/>
      <c r="AN37" s="230"/>
      <c r="AO37" s="71">
        <v>12</v>
      </c>
      <c r="AP37" s="22"/>
      <c r="AQ37" s="24"/>
      <c r="AR37" s="22"/>
      <c r="AS37" s="25"/>
      <c r="AT37" s="228"/>
      <c r="AU37" s="230"/>
      <c r="AV37" s="230"/>
      <c r="AW37" s="230"/>
      <c r="AX37" s="230"/>
      <c r="AY37" s="230"/>
      <c r="AZ37" s="230"/>
      <c r="BA37" s="230"/>
      <c r="BB37" s="230"/>
      <c r="BC37" s="230"/>
      <c r="BD37" s="230"/>
    </row>
    <row r="38" spans="1:56" ht="15" x14ac:dyDescent="0.2">
      <c r="A38" s="71">
        <v>13</v>
      </c>
      <c r="B38" s="49"/>
      <c r="C38" s="71">
        <v>13</v>
      </c>
      <c r="D38" s="242"/>
      <c r="E38" s="57"/>
      <c r="F38" s="23"/>
      <c r="G38" s="22"/>
      <c r="H38" s="22"/>
      <c r="I38" s="22"/>
      <c r="J38" s="22"/>
      <c r="K38" s="22"/>
      <c r="L38" s="22"/>
      <c r="M38" s="22"/>
      <c r="N38" s="22"/>
      <c r="O38" s="22"/>
      <c r="P38" s="22"/>
      <c r="Q38" s="22"/>
      <c r="R38" s="22"/>
      <c r="S38" s="22"/>
      <c r="T38" s="22"/>
      <c r="U38" s="71">
        <v>13</v>
      </c>
      <c r="V38" s="23"/>
      <c r="W38" s="22"/>
      <c r="X38" s="22"/>
      <c r="Y38" s="22"/>
      <c r="Z38" s="230"/>
      <c r="AA38" s="22"/>
      <c r="AB38" s="230"/>
      <c r="AC38" s="230"/>
      <c r="AD38" s="71">
        <v>13</v>
      </c>
      <c r="AE38" s="230"/>
      <c r="AF38" s="22"/>
      <c r="AG38" s="230"/>
      <c r="AH38" s="22"/>
      <c r="AI38" s="229"/>
      <c r="AJ38" s="22"/>
      <c r="AK38" s="25"/>
      <c r="AL38" s="22"/>
      <c r="AM38" s="230"/>
      <c r="AN38" s="230"/>
      <c r="AO38" s="71">
        <v>13</v>
      </c>
      <c r="AP38" s="22"/>
      <c r="AQ38" s="24"/>
      <c r="AR38" s="22"/>
      <c r="AS38" s="25"/>
      <c r="AT38" s="228"/>
      <c r="AU38" s="230"/>
      <c r="AV38" s="230"/>
      <c r="AW38" s="230"/>
      <c r="AX38" s="230"/>
      <c r="AY38" s="230"/>
      <c r="AZ38" s="230"/>
      <c r="BA38" s="230"/>
      <c r="BB38" s="230"/>
      <c r="BC38" s="230"/>
      <c r="BD38" s="230"/>
    </row>
    <row r="39" spans="1:56" ht="15" x14ac:dyDescent="0.2">
      <c r="A39" s="71">
        <v>14</v>
      </c>
      <c r="B39" s="49"/>
      <c r="C39" s="71">
        <v>14</v>
      </c>
      <c r="D39" s="242"/>
      <c r="E39" s="57"/>
      <c r="F39" s="23"/>
      <c r="G39" s="22"/>
      <c r="H39" s="22"/>
      <c r="I39" s="22"/>
      <c r="J39" s="22"/>
      <c r="K39" s="22"/>
      <c r="L39" s="22"/>
      <c r="M39" s="22"/>
      <c r="N39" s="22"/>
      <c r="O39" s="22"/>
      <c r="P39" s="22"/>
      <c r="Q39" s="22"/>
      <c r="R39" s="22"/>
      <c r="S39" s="22"/>
      <c r="T39" s="22"/>
      <c r="U39" s="71">
        <v>14</v>
      </c>
      <c r="V39" s="23"/>
      <c r="W39" s="22"/>
      <c r="X39" s="22"/>
      <c r="Y39" s="22"/>
      <c r="Z39" s="230"/>
      <c r="AA39" s="22"/>
      <c r="AB39" s="230"/>
      <c r="AC39" s="230"/>
      <c r="AD39" s="71">
        <v>14</v>
      </c>
      <c r="AE39" s="230"/>
      <c r="AF39" s="22"/>
      <c r="AG39" s="230"/>
      <c r="AH39" s="22"/>
      <c r="AI39" s="229"/>
      <c r="AJ39" s="22"/>
      <c r="AK39" s="25"/>
      <c r="AL39" s="22"/>
      <c r="AM39" s="230"/>
      <c r="AN39" s="230"/>
      <c r="AO39" s="71">
        <v>14</v>
      </c>
      <c r="AP39" s="22"/>
      <c r="AQ39" s="24"/>
      <c r="AR39" s="22"/>
      <c r="AS39" s="25"/>
      <c r="AT39" s="228"/>
      <c r="AU39" s="230"/>
      <c r="AV39" s="230"/>
      <c r="AW39" s="230"/>
      <c r="AX39" s="230"/>
      <c r="AY39" s="230"/>
      <c r="AZ39" s="230"/>
      <c r="BA39" s="230"/>
      <c r="BB39" s="230"/>
      <c r="BC39" s="230"/>
      <c r="BD39" s="230"/>
    </row>
    <row r="40" spans="1:56" ht="15" x14ac:dyDescent="0.2">
      <c r="A40" s="71">
        <v>15</v>
      </c>
      <c r="B40" s="49"/>
      <c r="C40" s="71">
        <v>15</v>
      </c>
      <c r="D40" s="242"/>
      <c r="E40" s="57"/>
      <c r="F40" s="23"/>
      <c r="G40" s="22"/>
      <c r="H40" s="22"/>
      <c r="I40" s="22"/>
      <c r="J40" s="22"/>
      <c r="K40" s="22"/>
      <c r="L40" s="22"/>
      <c r="M40" s="22"/>
      <c r="N40" s="22"/>
      <c r="O40" s="22"/>
      <c r="P40" s="22"/>
      <c r="Q40" s="22"/>
      <c r="R40" s="22"/>
      <c r="S40" s="22"/>
      <c r="T40" s="22"/>
      <c r="U40" s="71">
        <v>15</v>
      </c>
      <c r="V40" s="23"/>
      <c r="W40" s="22"/>
      <c r="X40" s="22"/>
      <c r="Y40" s="22"/>
      <c r="Z40" s="230"/>
      <c r="AA40" s="22"/>
      <c r="AB40" s="230"/>
      <c r="AC40" s="230"/>
      <c r="AD40" s="71">
        <v>15</v>
      </c>
      <c r="AE40" s="230"/>
      <c r="AF40" s="22"/>
      <c r="AG40" s="230"/>
      <c r="AH40" s="22"/>
      <c r="AI40" s="229"/>
      <c r="AJ40" s="22"/>
      <c r="AK40" s="25"/>
      <c r="AL40" s="22"/>
      <c r="AM40" s="230"/>
      <c r="AN40" s="230"/>
      <c r="AO40" s="71">
        <v>15</v>
      </c>
      <c r="AP40" s="22"/>
      <c r="AQ40" s="24"/>
      <c r="AR40" s="22"/>
      <c r="AS40" s="25"/>
      <c r="AT40" s="228"/>
      <c r="AU40" s="230"/>
      <c r="AV40" s="230"/>
      <c r="AW40" s="230"/>
      <c r="AX40" s="230"/>
      <c r="AY40" s="230"/>
      <c r="AZ40" s="230"/>
      <c r="BA40" s="230"/>
      <c r="BB40" s="230"/>
      <c r="BC40" s="230"/>
      <c r="BD40" s="230"/>
    </row>
    <row r="41" spans="1:56" x14ac:dyDescent="0.25">
      <c r="AM41" s="840"/>
      <c r="AN41" s="841"/>
      <c r="AU41" s="840"/>
      <c r="AV41" s="841"/>
      <c r="AW41" s="841"/>
      <c r="AX41" s="841"/>
      <c r="AY41" s="841"/>
      <c r="AZ41" s="841"/>
    </row>
  </sheetData>
  <customSheetViews>
    <customSheetView guid="{9C153D9E-615C-443B-9CD7-551163282F03}" scale="140" showPageBreaks="1" printArea="1" view="pageBreakPreview" topLeftCell="AT1">
      <pane ySplit="1" topLeftCell="A2" activePane="bottomLeft" state="frozen"/>
      <selection pane="bottomLeft" activeCell="AX5" sqref="AX5:AX24"/>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1"/>
      <headerFooter>
        <oddFooter>&amp;C&amp;P</oddFooter>
      </headerFooter>
    </customSheetView>
    <customSheetView guid="{BE9F68F7-D81B-4526-9959-D871EC50BDFF}" scale="140" showPageBreaks="1" printArea="1" view="pageBreakPreview" topLeftCell="AK1">
      <pane ySplit="1" topLeftCell="A23" activePane="bottomLeft" state="frozen"/>
      <selection pane="bottomLeft" activeCell="AM10" sqref="AM10"/>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2"/>
      <headerFooter>
        <oddFooter>&amp;C&amp;P</oddFooter>
      </headerFooter>
    </customSheetView>
    <customSheetView guid="{EF790C5B-80DA-4544-9EB7-EFE0323B2298}" scale="140" showPageBreaks="1" printArea="1" view="pageBreakPreview" topLeftCell="Q1">
      <pane ySplit="1" topLeftCell="A5" activePane="bottomLeft" state="frozen"/>
      <selection pane="bottomLeft" activeCell="Z8" sqref="Z8"/>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3"/>
      <headerFooter>
        <oddFooter>&amp;C&amp;P</oddFooter>
      </headerFooter>
    </customSheetView>
    <customSheetView guid="{C9D2DBB1-CD01-4732-8C86-64BE16C94753}" scale="80" showPageBreaks="1" printArea="1" view="pageBreakPreview" topLeftCell="AC1">
      <selection activeCell="AU11" sqref="AU11"/>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4"/>
      <headerFooter>
        <oddFooter>&amp;C&amp;P</oddFooter>
      </headerFooter>
    </customSheetView>
    <customSheetView guid="{BFEC163F-7C4E-49B7-9F32-15225772E72F}" scale="80" showPageBreaks="1" printArea="1" view="pageBreakPreview" topLeftCell="AH1">
      <selection activeCell="AN21" sqref="AN21"/>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5"/>
      <headerFooter>
        <oddFooter>&amp;C&amp;P</oddFooter>
      </headerFooter>
    </customSheetView>
    <customSheetView guid="{5529DB6B-163A-4048-9107-267B30B97DF3}" scale="80" showPageBreaks="1" printArea="1" view="pageBreakPreview" topLeftCell="AH1">
      <selection activeCell="AN21" sqref="AN21"/>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6"/>
      <headerFooter>
        <oddFooter>&amp;C&amp;P</oddFooter>
      </headerFooter>
    </customSheetView>
    <customSheetView guid="{9B0763AA-FA4B-479A-900C-C113E8BEEFEB}" scale="80" showPageBreaks="1" printArea="1" view="pageBreakPreview" topLeftCell="AK1">
      <selection activeCell="AK10" sqref="AK10:AK16"/>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7"/>
      <headerFooter>
        <oddFooter>&amp;C&amp;P</oddFooter>
      </headerFooter>
    </customSheetView>
    <customSheetView guid="{89903799-8228-4A6D-8A81-7F80BC61226D}" scale="140" showPageBreaks="1" printArea="1" view="pageBreakPreview" topLeftCell="AK1">
      <selection activeCell="AK14" sqref="AK14"/>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8"/>
      <headerFooter>
        <oddFooter>&amp;C&amp;P</oddFooter>
      </headerFooter>
    </customSheetView>
    <customSheetView guid="{2524630E-605A-4616-AD5D-6CF7B1E9752C}" scale="140" showPageBreaks="1" printArea="1" view="pageBreakPreview" topLeftCell="AE1">
      <pane ySplit="1" topLeftCell="A10" activePane="bottomLeft" state="frozen"/>
      <selection pane="bottomLeft" activeCell="AG22" sqref="AG22"/>
      <colBreaks count="4" manualBreakCount="4">
        <brk id="2" max="1048575" man="1"/>
        <brk id="20" max="1048575" man="1"/>
        <brk id="29" max="1048575" man="1"/>
        <brk id="40" max="1048575" man="1"/>
      </colBreaks>
      <pageMargins left="0.314" right="0.314" top="0.11799999999999999" bottom="0.27500000000000002" header="0.157" footer="0.11799999999999999"/>
      <pageSetup firstPageNumber="3" orientation="landscape" useFirstPageNumber="1" r:id="rId9"/>
      <headerFooter>
        <oddFooter>&amp;C&amp;P</oddFooter>
      </headerFooter>
    </customSheetView>
  </customSheetViews>
  <mergeCells count="84">
    <mergeCell ref="AU5:AU8"/>
    <mergeCell ref="AR18:AR19"/>
    <mergeCell ref="AP5:AP10"/>
    <mergeCell ref="AT5:AT7"/>
    <mergeCell ref="AN16:AN17"/>
    <mergeCell ref="AN10:AN11"/>
    <mergeCell ref="AN14:AN15"/>
    <mergeCell ref="AN5:AN9"/>
    <mergeCell ref="AR5:AR9"/>
    <mergeCell ref="AC5:AC11"/>
    <mergeCell ref="AF5:AF12"/>
    <mergeCell ref="AO4:AO25"/>
    <mergeCell ref="AS5:AS8"/>
    <mergeCell ref="AE5:AE7"/>
    <mergeCell ref="AP14:AP15"/>
    <mergeCell ref="AZ4:BD4"/>
    <mergeCell ref="BC11:BC24"/>
    <mergeCell ref="AZ11:AZ24"/>
    <mergeCell ref="AV18:AV19"/>
    <mergeCell ref="AV12:AV13"/>
    <mergeCell ref="BD11:BD24"/>
    <mergeCell ref="AV5:AV8"/>
    <mergeCell ref="AV14:AV15"/>
    <mergeCell ref="AW15:AW16"/>
    <mergeCell ref="AW17:AW19"/>
    <mergeCell ref="AV16:AV17"/>
    <mergeCell ref="AY5:AY24"/>
    <mergeCell ref="AX5:AX11"/>
    <mergeCell ref="AX15:AX16"/>
    <mergeCell ref="AX17:AX19"/>
    <mergeCell ref="T5:T10"/>
    <mergeCell ref="AL5:AL8"/>
    <mergeCell ref="AJ5:AJ9"/>
    <mergeCell ref="AI5:AI10"/>
    <mergeCell ref="AD4:AD25"/>
    <mergeCell ref="W5:W9"/>
    <mergeCell ref="AH5:AH10"/>
    <mergeCell ref="AA5:AA6"/>
    <mergeCell ref="Z5:Z6"/>
    <mergeCell ref="AL12:AL13"/>
    <mergeCell ref="U4:U25"/>
    <mergeCell ref="AA19:AA24"/>
    <mergeCell ref="V5:V8"/>
    <mergeCell ref="Y5:Y6"/>
    <mergeCell ref="AB5:AB11"/>
    <mergeCell ref="AG5:AG7"/>
    <mergeCell ref="P4:S4"/>
    <mergeCell ref="P5:S8"/>
    <mergeCell ref="A4:A25"/>
    <mergeCell ref="C4:C25"/>
    <mergeCell ref="B5:B9"/>
    <mergeCell ref="D5:D25"/>
    <mergeCell ref="F5:F8"/>
    <mergeCell ref="G8:I11"/>
    <mergeCell ref="G5:I6"/>
    <mergeCell ref="J20:K21"/>
    <mergeCell ref="G23:I23"/>
    <mergeCell ref="J5:K7"/>
    <mergeCell ref="F17:F18"/>
    <mergeCell ref="F19:F21"/>
    <mergeCell ref="L5:L12"/>
    <mergeCell ref="J8:K19"/>
    <mergeCell ref="P9:S24"/>
    <mergeCell ref="M5:M11"/>
    <mergeCell ref="M16:M24"/>
    <mergeCell ref="N5:N9"/>
    <mergeCell ref="O12:O13"/>
    <mergeCell ref="O5:O10"/>
    <mergeCell ref="AZ25:BD25"/>
    <mergeCell ref="AW5:AW11"/>
    <mergeCell ref="Z22:Z24"/>
    <mergeCell ref="AH14:AH15"/>
    <mergeCell ref="X5:X10"/>
    <mergeCell ref="AN18:AN19"/>
    <mergeCell ref="AQ5:AQ10"/>
    <mergeCell ref="AK5:AK8"/>
    <mergeCell ref="AL15:AL16"/>
    <mergeCell ref="AQ18:AQ19"/>
    <mergeCell ref="AM5:AM8"/>
    <mergeCell ref="AN12:AN13"/>
    <mergeCell ref="BA11:BA24"/>
    <mergeCell ref="AZ5:BD9"/>
    <mergeCell ref="AV10:AV11"/>
    <mergeCell ref="BB11:BB24"/>
  </mergeCells>
  <pageMargins left="0.314" right="0.314" top="0.11799999999999999" bottom="0.27500000000000002" header="0.157" footer="0.11799999999999999"/>
  <pageSetup firstPageNumber="3" orientation="landscape" useFirstPageNumber="1" r:id="rId10"/>
  <headerFooter>
    <oddFooter>&amp;C&amp;P</oddFooter>
  </headerFooter>
  <colBreaks count="4" manualBreakCount="4">
    <brk id="2" max="1048575" man="1"/>
    <brk id="20" max="1048575" man="1"/>
    <brk id="29" max="1048575" man="1"/>
    <brk id="40"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0"/>
  <sheetViews>
    <sheetView view="pageBreakPreview" zoomScale="150" zoomScaleNormal="100" zoomScaleSheetLayoutView="160" workbookViewId="0">
      <pane xSplit="6" ySplit="8" topLeftCell="G15" activePane="bottomRight" state="frozen"/>
      <selection pane="topRight" activeCell="G1" sqref="G1"/>
      <selection pane="bottomLeft" activeCell="A9" sqref="A9"/>
      <selection pane="bottomRight" activeCell="P18" sqref="P18:P19"/>
    </sheetView>
  </sheetViews>
  <sheetFormatPr defaultColWidth="9.140625" defaultRowHeight="12.75" x14ac:dyDescent="0.2"/>
  <cols>
    <col min="1" max="1" width="3.5703125" customWidth="1"/>
    <col min="2" max="2" width="7.85546875" customWidth="1"/>
    <col min="3" max="6" width="8.7109375" customWidth="1"/>
    <col min="7" max="7" width="9.28515625" customWidth="1"/>
    <col min="8" max="8" width="8.7109375" customWidth="1"/>
    <col min="9" max="9" width="4.7109375" customWidth="1"/>
    <col min="10" max="10" width="8.5703125" customWidth="1"/>
    <col min="11" max="11" width="5.28515625" style="310" customWidth="1"/>
    <col min="12" max="12" width="6" style="310" customWidth="1"/>
    <col min="13" max="13" width="7" style="310" customWidth="1"/>
    <col min="14" max="14" width="9" style="310" customWidth="1"/>
    <col min="15" max="15" width="10.7109375" style="310" customWidth="1"/>
    <col min="16" max="16" width="12.28515625" customWidth="1"/>
    <col min="17" max="17" width="7.5703125" customWidth="1"/>
    <col min="18" max="18" width="3.5703125" customWidth="1"/>
    <col min="19" max="19" width="8.7109375" customWidth="1"/>
    <col min="20" max="20" width="13.5703125" customWidth="1"/>
    <col min="21" max="21" width="24.42578125" style="310" customWidth="1"/>
    <col min="22" max="22" width="15.28515625" style="310" customWidth="1"/>
    <col min="23" max="23" width="4.28515625" customWidth="1"/>
    <col min="24" max="24" width="5.85546875" customWidth="1"/>
    <col min="25" max="26" width="6.85546875" customWidth="1"/>
    <col min="27" max="27" width="8" customWidth="1"/>
    <col min="28" max="28" width="2.5703125" customWidth="1"/>
    <col min="29" max="29" width="23.7109375" customWidth="1"/>
    <col min="30" max="30" width="14.7109375" customWidth="1"/>
    <col min="31" max="31" width="12.5703125" customWidth="1"/>
    <col min="32" max="32" width="3.5703125" customWidth="1"/>
    <col min="33" max="33" width="10.5703125" customWidth="1"/>
    <col min="34" max="42" width="4.28515625" customWidth="1"/>
    <col min="43" max="43" width="9.140625" hidden="1" customWidth="1"/>
    <col min="44" max="44" width="14.7109375" customWidth="1"/>
    <col min="45" max="46" width="12.85546875" style="10" customWidth="1"/>
    <col min="47" max="49" width="12.42578125" style="10" customWidth="1"/>
    <col min="50" max="50" width="3.5703125" customWidth="1"/>
    <col min="51" max="51" width="11.140625" customWidth="1"/>
    <col min="52" max="52" width="11.7109375" customWidth="1"/>
    <col min="53" max="54" width="11.42578125" customWidth="1"/>
    <col min="55" max="55" width="26.140625" customWidth="1"/>
    <col min="56" max="57" width="18.42578125" customWidth="1"/>
    <col min="58" max="58" width="9.42578125" customWidth="1"/>
    <col min="59" max="59" width="22" customWidth="1"/>
    <col min="60" max="60" width="11.42578125" customWidth="1"/>
  </cols>
  <sheetData>
    <row r="1" spans="1:60" ht="15.75" customHeight="1" x14ac:dyDescent="0.2">
      <c r="A1" s="254" t="s">
        <v>397</v>
      </c>
      <c r="B1" s="254"/>
      <c r="C1" s="255"/>
      <c r="D1" s="256"/>
      <c r="E1" s="256"/>
      <c r="F1" s="255"/>
      <c r="G1" s="255"/>
      <c r="H1" s="256"/>
      <c r="I1" s="256"/>
      <c r="J1" s="256"/>
      <c r="K1" s="257"/>
      <c r="L1" s="257"/>
      <c r="M1" s="257"/>
      <c r="N1" s="258"/>
      <c r="O1" s="258"/>
      <c r="P1" s="256"/>
      <c r="Q1" s="259"/>
      <c r="R1" s="254" t="s">
        <v>398</v>
      </c>
      <c r="S1" s="256"/>
      <c r="T1" s="256"/>
      <c r="U1" s="257"/>
      <c r="V1" s="257"/>
      <c r="W1" s="256"/>
      <c r="X1" s="256"/>
      <c r="Y1" s="256"/>
      <c r="Z1" s="10"/>
      <c r="AA1" s="256"/>
      <c r="AB1" s="256"/>
      <c r="AC1" s="256"/>
      <c r="AD1" s="254"/>
      <c r="AE1" s="254"/>
      <c r="AF1" s="254" t="s">
        <v>399</v>
      </c>
      <c r="AG1" s="256"/>
      <c r="AH1" s="256"/>
      <c r="AI1" s="256"/>
      <c r="AJ1" s="256"/>
      <c r="AK1" s="256"/>
      <c r="AL1" s="256"/>
      <c r="AM1" s="256"/>
      <c r="AN1" s="256"/>
      <c r="AO1" s="256"/>
      <c r="AP1" s="256"/>
      <c r="AQ1" s="256"/>
      <c r="AR1" s="259"/>
      <c r="AS1" s="259"/>
      <c r="AT1" s="259"/>
      <c r="AU1" s="254"/>
      <c r="AV1" s="254"/>
      <c r="AW1" s="254"/>
      <c r="AX1" s="254" t="s">
        <v>400</v>
      </c>
      <c r="AY1" s="256"/>
      <c r="AZ1" s="256"/>
      <c r="BA1" s="256"/>
      <c r="BB1" s="256"/>
      <c r="BC1" s="256"/>
      <c r="BD1" s="254"/>
      <c r="BE1" s="254"/>
      <c r="BF1" s="260"/>
      <c r="BG1" s="259"/>
      <c r="BH1" s="10"/>
    </row>
    <row r="2" spans="1:60" ht="15.75" customHeight="1" x14ac:dyDescent="0.25">
      <c r="A2" s="267"/>
      <c r="B2" s="267"/>
      <c r="C2" s="268"/>
      <c r="D2" s="263"/>
      <c r="E2" s="263"/>
      <c r="F2" s="268"/>
      <c r="G2" s="268"/>
      <c r="H2" s="263"/>
      <c r="I2" s="263"/>
      <c r="J2" s="263"/>
      <c r="K2" s="264"/>
      <c r="L2" s="264"/>
      <c r="M2" s="264"/>
      <c r="N2" s="261"/>
      <c r="O2" s="261"/>
      <c r="P2" s="263"/>
      <c r="Q2" s="262"/>
      <c r="R2" s="263"/>
      <c r="S2" s="263"/>
      <c r="T2" s="263"/>
      <c r="U2" s="264"/>
      <c r="V2" s="264"/>
      <c r="W2" s="263"/>
      <c r="X2" s="263"/>
      <c r="Y2" s="263"/>
      <c r="Z2" s="263"/>
      <c r="AA2" s="263"/>
      <c r="AB2" s="263"/>
      <c r="AC2" s="269"/>
      <c r="AD2" s="269"/>
      <c r="AE2" s="269"/>
      <c r="AF2" s="266"/>
      <c r="AG2" s="269"/>
      <c r="AH2" s="269"/>
      <c r="AI2" s="269"/>
      <c r="AJ2" s="269"/>
      <c r="AK2" s="269"/>
      <c r="AL2" s="269"/>
      <c r="AM2" s="269"/>
      <c r="AN2" s="269"/>
      <c r="AO2" s="269"/>
      <c r="AP2" s="269"/>
      <c r="AQ2" s="269"/>
      <c r="AR2" s="266"/>
      <c r="AS2" s="1296"/>
      <c r="AT2" s="1296"/>
      <c r="AU2" s="266"/>
      <c r="AV2" s="266"/>
      <c r="AW2" s="266"/>
      <c r="AX2" s="266"/>
      <c r="AY2" s="269"/>
      <c r="AZ2" s="269"/>
      <c r="BA2" s="269"/>
      <c r="BB2" s="269"/>
      <c r="BC2" s="269"/>
      <c r="BD2" s="270"/>
      <c r="BE2" s="270"/>
      <c r="BF2" s="270"/>
      <c r="BG2" s="270"/>
    </row>
    <row r="3" spans="1:60" ht="13.5" customHeight="1" x14ac:dyDescent="0.25">
      <c r="A3" s="2405" t="s">
        <v>401</v>
      </c>
      <c r="B3" s="271">
        <v>2</v>
      </c>
      <c r="C3" s="1301">
        <f>B3+0.01</f>
        <v>2.0099999999999998</v>
      </c>
      <c r="D3" s="271"/>
      <c r="E3" s="273"/>
      <c r="F3" s="1301">
        <f>C3+0.01</f>
        <v>2.0199999999999996</v>
      </c>
      <c r="G3" s="1856"/>
      <c r="H3" s="273"/>
      <c r="I3" s="272">
        <f>F3+0.01</f>
        <v>2.0299999999999994</v>
      </c>
      <c r="J3" s="271"/>
      <c r="K3" s="2441">
        <f>I3+0.01</f>
        <v>2.0399999999999991</v>
      </c>
      <c r="L3" s="2442"/>
      <c r="M3" s="2442"/>
      <c r="N3" s="2443"/>
      <c r="O3" s="744">
        <f>K3+0.01</f>
        <v>2.0499999999999989</v>
      </c>
      <c r="P3" s="726">
        <f>O3+0.01</f>
        <v>2.0599999999999987</v>
      </c>
      <c r="Q3" s="251">
        <f>P3+0.01</f>
        <v>2.0699999999999985</v>
      </c>
      <c r="R3" s="2405" t="s">
        <v>402</v>
      </c>
      <c r="S3" s="251">
        <f>Q3+0.01</f>
        <v>2.0799999999999983</v>
      </c>
      <c r="T3" s="248">
        <f>S3+0.01</f>
        <v>2.0899999999999981</v>
      </c>
      <c r="U3" s="274">
        <f>T3+0.01</f>
        <v>2.0999999999999979</v>
      </c>
      <c r="V3" s="274">
        <f>U3+0.01</f>
        <v>2.1099999999999977</v>
      </c>
      <c r="W3" s="274">
        <f>V3+0.01</f>
        <v>2.1199999999999974</v>
      </c>
      <c r="X3" s="276"/>
      <c r="Y3" s="2401">
        <f>W3+0.01</f>
        <v>2.1299999999999972</v>
      </c>
      <c r="Z3" s="2470"/>
      <c r="AA3" s="277"/>
      <c r="AB3" s="278"/>
      <c r="AC3" s="2128">
        <f>Y3+0.01</f>
        <v>2.139999999999997</v>
      </c>
      <c r="AD3" s="251">
        <f>AC3+0.01</f>
        <v>2.1499999999999968</v>
      </c>
      <c r="AE3" s="251">
        <f>AD3+0.01</f>
        <v>2.1599999999999966</v>
      </c>
      <c r="AF3" s="2405" t="s">
        <v>403</v>
      </c>
      <c r="AG3" s="274">
        <f>AE3+0.01</f>
        <v>2.1699999999999964</v>
      </c>
      <c r="AH3" s="2401">
        <f>+AG3+0.01</f>
        <v>2.1799999999999962</v>
      </c>
      <c r="AI3" s="2402"/>
      <c r="AJ3" s="2402"/>
      <c r="AK3" s="2470"/>
      <c r="AL3" s="276"/>
      <c r="AM3" s="276"/>
      <c r="AN3" s="276"/>
      <c r="AO3" s="276"/>
      <c r="AP3" s="275"/>
      <c r="AQ3" s="279">
        <f>AH3+0.01</f>
        <v>2.1899999999999959</v>
      </c>
      <c r="AR3" s="279">
        <f>AH3+0.01</f>
        <v>2.1899999999999959</v>
      </c>
      <c r="AS3" s="280">
        <f>AR3+0.01</f>
        <v>2.1999999999999957</v>
      </c>
      <c r="AT3" s="1308">
        <f>AS3+0.01</f>
        <v>2.2099999999999955</v>
      </c>
      <c r="AU3" s="279">
        <f>AT3+0.01</f>
        <v>2.2199999999999953</v>
      </c>
      <c r="AV3" s="280">
        <f>AU3+0.01</f>
        <v>2.2299999999999951</v>
      </c>
      <c r="AW3" s="280">
        <f>AV3+0.01</f>
        <v>2.2399999999999949</v>
      </c>
      <c r="AX3" s="2405" t="s">
        <v>3735</v>
      </c>
      <c r="AY3" s="280">
        <f>AW3+0.01</f>
        <v>2.2499999999999947</v>
      </c>
      <c r="AZ3" s="280">
        <f t="shared" ref="AZ3:BG3" si="0">AY3+0.01</f>
        <v>2.2599999999999945</v>
      </c>
      <c r="BA3" s="280">
        <f t="shared" si="0"/>
        <v>2.2699999999999942</v>
      </c>
      <c r="BB3" s="280">
        <f t="shared" si="0"/>
        <v>2.279999999999994</v>
      </c>
      <c r="BC3" s="1948">
        <f t="shared" si="0"/>
        <v>2.2899999999999938</v>
      </c>
      <c r="BD3" s="280">
        <f t="shared" si="0"/>
        <v>2.2999999999999936</v>
      </c>
      <c r="BE3" s="280">
        <f>BD3+0.01</f>
        <v>2.3099999999999934</v>
      </c>
      <c r="BF3" s="280">
        <f>BE3+0.01</f>
        <v>2.3199999999999932</v>
      </c>
      <c r="BG3" s="2140">
        <f t="shared" si="0"/>
        <v>2.329999999999993</v>
      </c>
    </row>
    <row r="4" spans="1:60" ht="16.5" customHeight="1" x14ac:dyDescent="0.2">
      <c r="A4" s="2406"/>
      <c r="B4" s="2513" t="s">
        <v>3506</v>
      </c>
      <c r="C4" s="2393" t="s">
        <v>3505</v>
      </c>
      <c r="D4" s="2394"/>
      <c r="E4" s="2514"/>
      <c r="F4" s="2393" t="s">
        <v>3507</v>
      </c>
      <c r="G4" s="2394"/>
      <c r="H4" s="2514"/>
      <c r="I4" s="2403" t="s">
        <v>404</v>
      </c>
      <c r="J4" s="2415"/>
      <c r="K4" s="2403" t="s">
        <v>405</v>
      </c>
      <c r="L4" s="2404"/>
      <c r="M4" s="2404"/>
      <c r="N4" s="2415"/>
      <c r="O4" s="2377" t="s">
        <v>3750</v>
      </c>
      <c r="P4" s="2524" t="s">
        <v>3751</v>
      </c>
      <c r="Q4" s="2471" t="s">
        <v>3671</v>
      </c>
      <c r="R4" s="2406"/>
      <c r="S4" s="2468" t="s">
        <v>3753</v>
      </c>
      <c r="T4" s="2493" t="s">
        <v>3754</v>
      </c>
      <c r="U4" s="2468" t="s">
        <v>3752</v>
      </c>
      <c r="V4" s="2374" t="s">
        <v>406</v>
      </c>
      <c r="W4" s="2497" t="s">
        <v>3511</v>
      </c>
      <c r="X4" s="2498"/>
      <c r="Y4" s="2486" t="s">
        <v>407</v>
      </c>
      <c r="Z4" s="2487"/>
      <c r="AA4" s="2487"/>
      <c r="AB4" s="2488"/>
      <c r="AC4" s="2371" t="s">
        <v>3479</v>
      </c>
      <c r="AD4" s="2378" t="s">
        <v>408</v>
      </c>
      <c r="AE4" s="2378" t="s">
        <v>3441</v>
      </c>
      <c r="AF4" s="2406"/>
      <c r="AG4" s="2471" t="s">
        <v>3674</v>
      </c>
      <c r="AH4" s="2486" t="s">
        <v>3365</v>
      </c>
      <c r="AI4" s="2487"/>
      <c r="AJ4" s="2487"/>
      <c r="AK4" s="2487"/>
      <c r="AL4" s="2487"/>
      <c r="AM4" s="2487"/>
      <c r="AN4" s="2487"/>
      <c r="AO4" s="2487"/>
      <c r="AP4" s="2488"/>
      <c r="AQ4" s="211" t="s">
        <v>537</v>
      </c>
      <c r="AR4" s="2486" t="s">
        <v>3769</v>
      </c>
      <c r="AS4" s="2378" t="s">
        <v>3770</v>
      </c>
      <c r="AT4" s="2477" t="s">
        <v>3771</v>
      </c>
      <c r="AU4" s="2378" t="s">
        <v>3772</v>
      </c>
      <c r="AV4" s="2378" t="s">
        <v>3773</v>
      </c>
      <c r="AW4" s="2378" t="s">
        <v>3774</v>
      </c>
      <c r="AX4" s="2406"/>
      <c r="AY4" s="2482" t="s">
        <v>3775</v>
      </c>
      <c r="AZ4" s="2378" t="s">
        <v>3776</v>
      </c>
      <c r="BA4" s="2378" t="s">
        <v>409</v>
      </c>
      <c r="BB4" s="2482" t="s">
        <v>410</v>
      </c>
      <c r="BC4" s="2423" t="s">
        <v>3480</v>
      </c>
      <c r="BD4" s="2378" t="s">
        <v>411</v>
      </c>
      <c r="BE4" s="2378" t="s">
        <v>412</v>
      </c>
      <c r="BF4" s="2374" t="s">
        <v>3519</v>
      </c>
      <c r="BG4" s="2377" t="s">
        <v>3518</v>
      </c>
    </row>
    <row r="5" spans="1:60" ht="13.5" x14ac:dyDescent="0.25">
      <c r="A5" s="2406"/>
      <c r="B5" s="2513"/>
      <c r="C5" s="2393"/>
      <c r="D5" s="2394"/>
      <c r="E5" s="2514"/>
      <c r="F5" s="2393"/>
      <c r="G5" s="2394"/>
      <c r="H5" s="2514"/>
      <c r="I5" s="2403"/>
      <c r="J5" s="2415"/>
      <c r="K5" s="2403"/>
      <c r="L5" s="2404"/>
      <c r="M5" s="2404"/>
      <c r="N5" s="2415"/>
      <c r="O5" s="2377"/>
      <c r="P5" s="2524"/>
      <c r="Q5" s="2471"/>
      <c r="R5" s="2406"/>
      <c r="S5" s="2468"/>
      <c r="T5" s="2493"/>
      <c r="U5" s="2468"/>
      <c r="V5" s="2374"/>
      <c r="W5" s="2499"/>
      <c r="X5" s="2498"/>
      <c r="Y5" s="2486"/>
      <c r="Z5" s="2487"/>
      <c r="AA5" s="2487"/>
      <c r="AB5" s="2488"/>
      <c r="AC5" s="2371"/>
      <c r="AD5" s="2378"/>
      <c r="AE5" s="2378"/>
      <c r="AF5" s="2406"/>
      <c r="AG5" s="2471"/>
      <c r="AH5" s="2486"/>
      <c r="AI5" s="2487"/>
      <c r="AJ5" s="2487"/>
      <c r="AK5" s="2487"/>
      <c r="AL5" s="2487"/>
      <c r="AM5" s="2487"/>
      <c r="AN5" s="2487"/>
      <c r="AO5" s="2487"/>
      <c r="AP5" s="2488"/>
      <c r="AQ5" s="284"/>
      <c r="AR5" s="2486"/>
      <c r="AS5" s="2378"/>
      <c r="AT5" s="2478"/>
      <c r="AU5" s="2378"/>
      <c r="AV5" s="2378"/>
      <c r="AW5" s="2378"/>
      <c r="AX5" s="2406"/>
      <c r="AY5" s="2482"/>
      <c r="AZ5" s="2378"/>
      <c r="BA5" s="2378"/>
      <c r="BB5" s="2482"/>
      <c r="BC5" s="2423"/>
      <c r="BD5" s="2378"/>
      <c r="BE5" s="2378"/>
      <c r="BF5" s="2374"/>
      <c r="BG5" s="2377"/>
    </row>
    <row r="6" spans="1:60" ht="13.5" x14ac:dyDescent="0.25">
      <c r="A6" s="2406"/>
      <c r="B6" s="2513"/>
      <c r="C6" s="2393"/>
      <c r="D6" s="2394"/>
      <c r="E6" s="2514"/>
      <c r="F6" s="2393"/>
      <c r="G6" s="2394"/>
      <c r="H6" s="2514"/>
      <c r="I6" s="2403"/>
      <c r="J6" s="2415"/>
      <c r="K6" s="2403"/>
      <c r="L6" s="2404"/>
      <c r="M6" s="2404"/>
      <c r="N6" s="2415"/>
      <c r="O6" s="2377"/>
      <c r="P6" s="2524"/>
      <c r="Q6" s="2471"/>
      <c r="R6" s="2406"/>
      <c r="S6" s="2468"/>
      <c r="T6" s="2493"/>
      <c r="U6" s="2468"/>
      <c r="V6" s="2374"/>
      <c r="W6" s="2499"/>
      <c r="X6" s="2498"/>
      <c r="Y6" s="2473" t="s">
        <v>413</v>
      </c>
      <c r="Z6" s="2474"/>
      <c r="AA6" s="2474"/>
      <c r="AB6" s="2475"/>
      <c r="AC6" s="2371"/>
      <c r="AD6" s="2378"/>
      <c r="AE6" s="2378"/>
      <c r="AF6" s="2406"/>
      <c r="AG6" s="2471"/>
      <c r="AH6" s="2486"/>
      <c r="AI6" s="2487"/>
      <c r="AJ6" s="2487"/>
      <c r="AK6" s="2487"/>
      <c r="AL6" s="2487"/>
      <c r="AM6" s="2487"/>
      <c r="AN6" s="2487"/>
      <c r="AO6" s="2487"/>
      <c r="AP6" s="2488"/>
      <c r="AQ6" s="284"/>
      <c r="AR6" s="2486"/>
      <c r="AS6" s="2378"/>
      <c r="AT6" s="2478"/>
      <c r="AU6" s="2378"/>
      <c r="AV6" s="2378"/>
      <c r="AW6" s="2378"/>
      <c r="AX6" s="2406"/>
      <c r="AY6" s="2482"/>
      <c r="AZ6" s="2378"/>
      <c r="BA6" s="2378"/>
      <c r="BB6" s="2482"/>
      <c r="BC6" s="2423"/>
      <c r="BD6" s="2378"/>
      <c r="BE6" s="2378"/>
      <c r="BF6" s="2374"/>
      <c r="BG6" s="2377"/>
    </row>
    <row r="7" spans="1:60" ht="13.5" customHeight="1" x14ac:dyDescent="0.25">
      <c r="A7" s="2406"/>
      <c r="B7" s="2513"/>
      <c r="C7" s="2393"/>
      <c r="D7" s="2394"/>
      <c r="E7" s="2514"/>
      <c r="F7" s="2393"/>
      <c r="G7" s="2394"/>
      <c r="H7" s="2514"/>
      <c r="I7" s="2403"/>
      <c r="J7" s="2415"/>
      <c r="K7" s="2403"/>
      <c r="L7" s="2404"/>
      <c r="M7" s="2404"/>
      <c r="N7" s="2415"/>
      <c r="O7" s="2377"/>
      <c r="P7" s="2524"/>
      <c r="Q7" s="2471"/>
      <c r="R7" s="2406"/>
      <c r="S7" s="2468"/>
      <c r="T7" s="2493"/>
      <c r="U7" s="2500"/>
      <c r="V7" s="2374"/>
      <c r="W7" s="2499"/>
      <c r="X7" s="2498"/>
      <c r="Y7" s="2403" t="s">
        <v>414</v>
      </c>
      <c r="Z7" s="2404"/>
      <c r="AA7" s="2404"/>
      <c r="AB7" s="2415"/>
      <c r="AC7" s="2371"/>
      <c r="AD7" s="2378"/>
      <c r="AE7" s="2378"/>
      <c r="AF7" s="2406"/>
      <c r="AG7" s="2471"/>
      <c r="AH7" s="2486"/>
      <c r="AI7" s="2487"/>
      <c r="AJ7" s="2487"/>
      <c r="AK7" s="2487"/>
      <c r="AL7" s="2487"/>
      <c r="AM7" s="2487"/>
      <c r="AN7" s="2487"/>
      <c r="AO7" s="2487"/>
      <c r="AP7" s="2488"/>
      <c r="AQ7" s="284"/>
      <c r="AR7" s="2486"/>
      <c r="AS7" s="2378"/>
      <c r="AT7" s="2478"/>
      <c r="AU7" s="2378"/>
      <c r="AV7" s="2378"/>
      <c r="AW7" s="2378"/>
      <c r="AX7" s="2406"/>
      <c r="AY7" s="2482"/>
      <c r="AZ7" s="2378"/>
      <c r="BA7" s="2378"/>
      <c r="BB7" s="2482"/>
      <c r="BC7" s="2423"/>
      <c r="BD7" s="2378"/>
      <c r="BE7" s="2378"/>
      <c r="BF7" s="2374"/>
      <c r="BG7" s="2377"/>
    </row>
    <row r="8" spans="1:60" ht="13.5" customHeight="1" x14ac:dyDescent="0.25">
      <c r="A8" s="2406"/>
      <c r="B8" s="2513"/>
      <c r="C8" s="13"/>
      <c r="D8" s="215"/>
      <c r="E8" s="206"/>
      <c r="F8" s="13"/>
      <c r="G8" s="1849"/>
      <c r="H8" s="206"/>
      <c r="I8" s="2403"/>
      <c r="J8" s="2415"/>
      <c r="K8" s="2448" t="s">
        <v>415</v>
      </c>
      <c r="L8" s="2449"/>
      <c r="M8" s="2449"/>
      <c r="N8" s="2450"/>
      <c r="O8" s="2377"/>
      <c r="P8" s="2524"/>
      <c r="Q8" s="2471"/>
      <c r="R8" s="2406"/>
      <c r="S8" s="2468"/>
      <c r="T8" s="2493"/>
      <c r="U8" s="2468"/>
      <c r="V8" s="180"/>
      <c r="W8" s="2499"/>
      <c r="X8" s="2498"/>
      <c r="Y8" s="2473" t="s">
        <v>416</v>
      </c>
      <c r="Z8" s="2474"/>
      <c r="AA8" s="2474"/>
      <c r="AB8" s="2475"/>
      <c r="AC8" s="2371"/>
      <c r="AD8" s="1297"/>
      <c r="AE8" s="2378"/>
      <c r="AF8" s="2406"/>
      <c r="AG8" s="2471"/>
      <c r="AH8" s="2486"/>
      <c r="AI8" s="2487"/>
      <c r="AJ8" s="2487"/>
      <c r="AK8" s="2487"/>
      <c r="AL8" s="2487"/>
      <c r="AM8" s="2487"/>
      <c r="AN8" s="2487"/>
      <c r="AO8" s="2487"/>
      <c r="AP8" s="2488"/>
      <c r="AQ8" s="285"/>
      <c r="AR8" s="2486"/>
      <c r="AS8" s="2378"/>
      <c r="AT8" s="2478"/>
      <c r="AU8" s="2378"/>
      <c r="AV8" s="2378"/>
      <c r="AW8" s="2378"/>
      <c r="AX8" s="2406"/>
      <c r="AY8" s="2482"/>
      <c r="AZ8" s="2378"/>
      <c r="BA8" s="2378"/>
      <c r="BB8" s="2482"/>
      <c r="BC8" s="2423"/>
      <c r="BD8" s="1947" t="s">
        <v>3766</v>
      </c>
      <c r="BE8" s="2378"/>
      <c r="BF8" s="2374"/>
      <c r="BG8" s="2121"/>
    </row>
    <row r="9" spans="1:60" ht="13.5" customHeight="1" x14ac:dyDescent="0.25">
      <c r="A9" s="2406"/>
      <c r="B9" s="2513"/>
      <c r="C9" s="13"/>
      <c r="D9" s="215"/>
      <c r="E9" s="206"/>
      <c r="F9" s="13"/>
      <c r="G9" s="1849"/>
      <c r="H9" s="206"/>
      <c r="I9" s="2403"/>
      <c r="J9" s="2415"/>
      <c r="K9" s="2403" t="s">
        <v>417</v>
      </c>
      <c r="L9" s="2404"/>
      <c r="M9" s="2404"/>
      <c r="N9" s="2415"/>
      <c r="O9" s="2377"/>
      <c r="P9" s="2524"/>
      <c r="Q9" s="2471"/>
      <c r="R9" s="2406"/>
      <c r="S9" s="2468"/>
      <c r="T9" s="1873"/>
      <c r="U9" s="2468"/>
      <c r="V9" s="180"/>
      <c r="W9" s="2499"/>
      <c r="X9" s="2498"/>
      <c r="Y9" s="2473" t="s">
        <v>418</v>
      </c>
      <c r="Z9" s="2474"/>
      <c r="AA9" s="2474"/>
      <c r="AB9" s="2475"/>
      <c r="AC9" s="2371"/>
      <c r="AD9" s="1297"/>
      <c r="AE9" s="2378"/>
      <c r="AF9" s="2406"/>
      <c r="AG9" s="2472"/>
      <c r="AH9" s="180"/>
      <c r="AI9" s="181"/>
      <c r="AJ9" s="181"/>
      <c r="AK9" s="287"/>
      <c r="AL9" s="287"/>
      <c r="AM9" s="287"/>
      <c r="AN9" s="287"/>
      <c r="AO9" s="287"/>
      <c r="AP9" s="288"/>
      <c r="AQ9" s="289" t="s">
        <v>538</v>
      </c>
      <c r="AR9" s="289" t="s">
        <v>3515</v>
      </c>
      <c r="AS9" s="2378"/>
      <c r="AT9" s="2478"/>
      <c r="AU9" s="2378"/>
      <c r="AV9" s="2378"/>
      <c r="AW9" s="2378"/>
      <c r="AX9" s="2406"/>
      <c r="AY9" s="2482"/>
      <c r="AZ9" s="2378"/>
      <c r="BA9" s="2378"/>
      <c r="BB9" s="2482"/>
      <c r="BC9" s="2423"/>
      <c r="BD9" s="1902" t="s">
        <v>3761</v>
      </c>
      <c r="BE9" s="2378"/>
      <c r="BF9" s="2374"/>
      <c r="BG9" s="2141" t="s">
        <v>419</v>
      </c>
    </row>
    <row r="10" spans="1:60" ht="13.5" customHeight="1" x14ac:dyDescent="0.25">
      <c r="A10" s="2406"/>
      <c r="B10" s="2513"/>
      <c r="C10" s="2515" t="s">
        <v>3747</v>
      </c>
      <c r="D10" s="2516"/>
      <c r="E10" s="2517"/>
      <c r="F10" s="2515" t="s">
        <v>3747</v>
      </c>
      <c r="G10" s="2516"/>
      <c r="H10" s="2517"/>
      <c r="I10" s="2403"/>
      <c r="J10" s="2415"/>
      <c r="K10" s="2473" t="s">
        <v>3508</v>
      </c>
      <c r="L10" s="2474"/>
      <c r="M10" s="2474"/>
      <c r="N10" s="2475"/>
      <c r="O10" s="2377"/>
      <c r="P10" s="2524"/>
      <c r="Q10" s="2471"/>
      <c r="R10" s="2406"/>
      <c r="S10" s="2468"/>
      <c r="T10" s="1873" t="s">
        <v>420</v>
      </c>
      <c r="U10" s="2447" t="str">
        <f>CONCATENATE("1 Diplomado, estudos concluídos ►(",ROUND(W3,2),")")</f>
        <v>1 Diplomado, estudos concluídos ►(2,12)</v>
      </c>
      <c r="V10" s="2127" t="s">
        <v>3440</v>
      </c>
      <c r="W10" s="2499"/>
      <c r="X10" s="2498"/>
      <c r="Y10" s="2473" t="s">
        <v>421</v>
      </c>
      <c r="Z10" s="2474"/>
      <c r="AA10" s="2474"/>
      <c r="AB10" s="2475"/>
      <c r="AC10" s="2371"/>
      <c r="AD10" s="1947" t="s">
        <v>3766</v>
      </c>
      <c r="AE10" s="2378"/>
      <c r="AF10" s="2406"/>
      <c r="AG10" s="292"/>
      <c r="AH10" s="2483" t="s">
        <v>422</v>
      </c>
      <c r="AI10" s="2484"/>
      <c r="AJ10" s="2484"/>
      <c r="AK10" s="2484"/>
      <c r="AL10" s="2484"/>
      <c r="AM10" s="2484"/>
      <c r="AN10" s="2484"/>
      <c r="AO10" s="2484"/>
      <c r="AP10" s="2485"/>
      <c r="AQ10" s="289" t="s">
        <v>539</v>
      </c>
      <c r="AR10" s="567" t="s">
        <v>423</v>
      </c>
      <c r="AS10" s="2378"/>
      <c r="AT10" s="2478"/>
      <c r="AU10" s="2378"/>
      <c r="AV10" s="2378"/>
      <c r="AW10" s="2378"/>
      <c r="AX10" s="2406"/>
      <c r="AY10" s="2482"/>
      <c r="AZ10" s="2378"/>
      <c r="BA10" s="2378"/>
      <c r="BB10" s="2482"/>
      <c r="BC10" s="2423"/>
      <c r="BD10" s="2131" t="s">
        <v>3757</v>
      </c>
      <c r="BF10" s="2374"/>
      <c r="BG10" s="2141" t="s">
        <v>3521</v>
      </c>
    </row>
    <row r="11" spans="1:60" ht="13.5" customHeight="1" x14ac:dyDescent="0.25">
      <c r="A11" s="2406"/>
      <c r="B11" s="2513"/>
      <c r="C11" s="2509" t="s">
        <v>424</v>
      </c>
      <c r="D11" s="2510"/>
      <c r="E11" s="2511"/>
      <c r="F11" s="2509" t="s">
        <v>425</v>
      </c>
      <c r="G11" s="2510"/>
      <c r="H11" s="2511"/>
      <c r="I11" s="13"/>
      <c r="J11" s="206"/>
      <c r="K11" s="2473" t="s">
        <v>426</v>
      </c>
      <c r="L11" s="2474"/>
      <c r="M11" s="2474"/>
      <c r="N11" s="2475"/>
      <c r="O11" s="2377"/>
      <c r="P11" s="2124"/>
      <c r="Q11" s="2471"/>
      <c r="R11" s="2406"/>
      <c r="S11" s="2468"/>
      <c r="T11" s="1898" t="s">
        <v>427</v>
      </c>
      <c r="U11" s="2447"/>
      <c r="V11" s="285" t="s">
        <v>428</v>
      </c>
      <c r="W11" s="283"/>
      <c r="X11" s="1309"/>
      <c r="Y11" s="2460" t="s">
        <v>429</v>
      </c>
      <c r="Z11" s="2461"/>
      <c r="AA11" s="2461"/>
      <c r="AB11" s="2462"/>
      <c r="AC11" s="2129" t="str">
        <f>CONCATENATE("1 Pré-escolar ►(",TEXT(AE3,"0,16"),")")</f>
        <v>1 Pré-escolar ►(2,16)</v>
      </c>
      <c r="AD11" s="2371" t="s">
        <v>3761</v>
      </c>
      <c r="AE11" s="220"/>
      <c r="AF11" s="2406"/>
      <c r="AG11" s="295"/>
      <c r="AH11" s="2463" t="s">
        <v>430</v>
      </c>
      <c r="AI11" s="2464"/>
      <c r="AJ11" s="2464"/>
      <c r="AK11" s="2465"/>
      <c r="AL11" s="2465"/>
      <c r="AM11" s="2465"/>
      <c r="AN11" s="2465"/>
      <c r="AO11" s="2465"/>
      <c r="AP11" s="2466"/>
      <c r="AQ11" s="289" t="s">
        <v>540</v>
      </c>
      <c r="AR11" s="289" t="s">
        <v>3516</v>
      </c>
      <c r="AS11" s="2378"/>
      <c r="AT11" s="2478"/>
      <c r="AU11" s="2378"/>
      <c r="AV11" s="2378"/>
      <c r="AW11" s="2378"/>
      <c r="AX11" s="2406"/>
      <c r="AY11" s="2482"/>
      <c r="AZ11" s="2378"/>
      <c r="BA11" s="2378"/>
      <c r="BB11" s="2482"/>
      <c r="BC11" s="575"/>
      <c r="BD11" s="1902" t="s">
        <v>3514</v>
      </c>
      <c r="BE11" s="220" t="s">
        <v>431</v>
      </c>
      <c r="BF11" s="296"/>
      <c r="BG11" s="2141" t="s">
        <v>3524</v>
      </c>
    </row>
    <row r="12" spans="1:60" ht="13.5" customHeight="1" x14ac:dyDescent="0.25">
      <c r="A12" s="2406"/>
      <c r="B12" s="2513"/>
      <c r="C12" s="1938" t="s">
        <v>432</v>
      </c>
      <c r="D12" s="1938" t="s">
        <v>433</v>
      </c>
      <c r="E12" s="1939" t="s">
        <v>3439</v>
      </c>
      <c r="F12" s="1938" t="s">
        <v>434</v>
      </c>
      <c r="G12" s="1938" t="s">
        <v>3438</v>
      </c>
      <c r="H12" s="1939" t="s">
        <v>3439</v>
      </c>
      <c r="I12" s="297"/>
      <c r="J12" s="298"/>
      <c r="K12" s="2473" t="s">
        <v>435</v>
      </c>
      <c r="L12" s="2474"/>
      <c r="M12" s="2474"/>
      <c r="N12" s="2475"/>
      <c r="O12" s="405"/>
      <c r="P12" s="2475" t="s">
        <v>3669</v>
      </c>
      <c r="Q12" s="2471"/>
      <c r="R12" s="2406"/>
      <c r="S12" s="2468"/>
      <c r="T12" s="1873" t="s">
        <v>3509</v>
      </c>
      <c r="U12" s="2494" t="str">
        <f>CONCATENATE("2 Passou para classe superior ►(",W3,")")</f>
        <v>2 Passou para classe superior ►(2,12)</v>
      </c>
      <c r="V12" s="285" t="s">
        <v>436</v>
      </c>
      <c r="W12" s="283"/>
      <c r="X12" s="1309"/>
      <c r="Y12" s="2473" t="s">
        <v>437</v>
      </c>
      <c r="Z12" s="2474"/>
      <c r="AA12" s="2474"/>
      <c r="AB12" s="2475"/>
      <c r="AC12" s="2130" t="str">
        <f>CONCATENATE("2 Ensino Basico ►(",TEXT(AE3,"0,16"),")")</f>
        <v>2 Ensino Basico ►(2,16)</v>
      </c>
      <c r="AD12" s="2371"/>
      <c r="AE12" s="220"/>
      <c r="AF12" s="2406"/>
      <c r="AG12" s="292" t="s">
        <v>438</v>
      </c>
      <c r="AH12" s="2467"/>
      <c r="AI12" s="2465"/>
      <c r="AJ12" s="2465"/>
      <c r="AK12" s="2465"/>
      <c r="AL12" s="2465"/>
      <c r="AM12" s="2465"/>
      <c r="AN12" s="2465"/>
      <c r="AO12" s="2465"/>
      <c r="AP12" s="2466"/>
      <c r="AQ12" s="289" t="s">
        <v>541</v>
      </c>
      <c r="AR12" s="289" t="s">
        <v>439</v>
      </c>
      <c r="AS12" s="2378"/>
      <c r="AU12" s="2378"/>
      <c r="AV12" s="2378"/>
      <c r="AW12" s="2378"/>
      <c r="AX12" s="2406"/>
      <c r="AY12" s="2482"/>
      <c r="AZ12" s="686"/>
      <c r="BA12" s="686"/>
      <c r="BB12" s="2482"/>
      <c r="BC12" s="2129" t="str">
        <f>CONCATENATE("1 Pré-escolar ►(",TEXT(BE3,"0,31"),")")</f>
        <v>1 Pré-escolar ►(2,31)</v>
      </c>
      <c r="BD12" s="1902" t="s">
        <v>3758</v>
      </c>
      <c r="BE12" s="220" t="s">
        <v>440</v>
      </c>
      <c r="BF12" s="296"/>
      <c r="BG12" s="2141" t="s">
        <v>3522</v>
      </c>
    </row>
    <row r="13" spans="1:60" ht="13.5" customHeight="1" x14ac:dyDescent="0.25">
      <c r="A13" s="2406"/>
      <c r="B13" s="2513"/>
      <c r="C13" s="2505" t="s">
        <v>3436</v>
      </c>
      <c r="D13" s="2521" t="s">
        <v>3437</v>
      </c>
      <c r="E13" s="2507" t="s">
        <v>3748</v>
      </c>
      <c r="F13" s="2518" t="s">
        <v>3436</v>
      </c>
      <c r="G13" s="1937"/>
      <c r="H13" s="2507" t="s">
        <v>3748</v>
      </c>
      <c r="I13" s="297"/>
      <c r="J13" s="298"/>
      <c r="K13" s="2473" t="s">
        <v>441</v>
      </c>
      <c r="L13" s="2474"/>
      <c r="M13" s="2474"/>
      <c r="N13" s="2475"/>
      <c r="O13" s="1704" t="s">
        <v>442</v>
      </c>
      <c r="P13" s="2475"/>
      <c r="Q13" s="2471"/>
      <c r="R13" s="2406"/>
      <c r="S13" s="2469"/>
      <c r="T13" s="1873" t="s">
        <v>3510</v>
      </c>
      <c r="U13" s="2494"/>
      <c r="V13" s="285" t="s">
        <v>443</v>
      </c>
      <c r="W13" s="285"/>
      <c r="X13" s="293"/>
      <c r="Y13" s="2473" t="s">
        <v>444</v>
      </c>
      <c r="Z13" s="2474"/>
      <c r="AA13" s="2474"/>
      <c r="AB13" s="2475"/>
      <c r="AC13" s="2130" t="str">
        <f>CONCATENATE("3 Secundário 1º ciclo ►(",TEXT(AE3,"0,16"),")")</f>
        <v>3 Secundário 1º ciclo ►(2,16)</v>
      </c>
      <c r="AD13" s="2371"/>
      <c r="AE13" s="220" t="s">
        <v>445</v>
      </c>
      <c r="AF13" s="2406"/>
      <c r="AG13" s="292" t="s">
        <v>446</v>
      </c>
      <c r="AH13" s="856" t="s">
        <v>447</v>
      </c>
      <c r="AI13" s="857" t="s">
        <v>448</v>
      </c>
      <c r="AJ13" s="857" t="s">
        <v>449</v>
      </c>
      <c r="AK13" s="857" t="s">
        <v>450</v>
      </c>
      <c r="AL13" s="857" t="s">
        <v>451</v>
      </c>
      <c r="AM13" s="857" t="s">
        <v>452</v>
      </c>
      <c r="AN13" s="857" t="s">
        <v>453</v>
      </c>
      <c r="AO13" s="857" t="s">
        <v>454</v>
      </c>
      <c r="AP13" s="857" t="s">
        <v>455</v>
      </c>
      <c r="AQ13" s="289" t="s">
        <v>542</v>
      </c>
      <c r="AR13" s="289" t="s">
        <v>456</v>
      </c>
      <c r="AS13" s="2378"/>
      <c r="AU13" s="2378"/>
      <c r="AV13" s="2378"/>
      <c r="AW13" s="2378"/>
      <c r="AX13" s="2406"/>
      <c r="AY13" s="2482"/>
      <c r="AZ13" s="686"/>
      <c r="BA13" s="686"/>
      <c r="BB13" s="842"/>
      <c r="BC13" s="2130" t="str">
        <f>CONCATENATE("2 Ensino Basico ►(",TEXT(BE3,"0,31"),")")</f>
        <v>2 Ensino Basico ►(2,31)</v>
      </c>
      <c r="BD13" s="1902" t="s">
        <v>3762</v>
      </c>
      <c r="BE13" s="220" t="s">
        <v>457</v>
      </c>
      <c r="BF13" s="2398" t="s">
        <v>3520</v>
      </c>
      <c r="BG13" s="2141" t="s">
        <v>3523</v>
      </c>
    </row>
    <row r="14" spans="1:60" ht="13.5" customHeight="1" x14ac:dyDescent="0.25">
      <c r="A14" s="2406"/>
      <c r="B14" s="2513"/>
      <c r="C14" s="2505"/>
      <c r="D14" s="2521"/>
      <c r="E14" s="2507"/>
      <c r="F14" s="2519"/>
      <c r="G14" s="1937"/>
      <c r="H14" s="2507"/>
      <c r="I14" s="285"/>
      <c r="J14" s="293"/>
      <c r="K14" s="2527" t="s">
        <v>3749</v>
      </c>
      <c r="L14" s="2528"/>
      <c r="M14" s="2528"/>
      <c r="N14" s="2529"/>
      <c r="O14" s="2523" t="s">
        <v>3667</v>
      </c>
      <c r="P14" s="2475" t="s">
        <v>3668</v>
      </c>
      <c r="Q14" s="1321"/>
      <c r="R14" s="2406"/>
      <c r="S14" s="2469"/>
      <c r="T14" s="1873" t="s">
        <v>3672</v>
      </c>
      <c r="U14" s="2125" t="str">
        <f>CONCATENATE("3 Reprovado, repetição►(",W3,")")</f>
        <v>3 Reprovado, repetição►(2,12)</v>
      </c>
      <c r="V14" s="21" t="s">
        <v>3673</v>
      </c>
      <c r="W14" s="285"/>
      <c r="X14" s="293"/>
      <c r="Y14" s="2473" t="s">
        <v>458</v>
      </c>
      <c r="Z14" s="2474"/>
      <c r="AA14" s="2474"/>
      <c r="AB14" s="2475"/>
      <c r="AC14" s="2129" t="s">
        <v>3513</v>
      </c>
      <c r="AD14" s="2371"/>
      <c r="AE14" s="220" t="s">
        <v>459</v>
      </c>
      <c r="AF14" s="2406"/>
      <c r="AG14" s="292" t="s">
        <v>460</v>
      </c>
      <c r="AH14" s="2445" t="s">
        <v>461</v>
      </c>
      <c r="AI14" s="2445" t="s">
        <v>462</v>
      </c>
      <c r="AJ14" s="2445" t="s">
        <v>463</v>
      </c>
      <c r="AK14" s="2445" t="s">
        <v>464</v>
      </c>
      <c r="AL14" s="2452" t="s">
        <v>3366</v>
      </c>
      <c r="AM14" s="2445" t="s">
        <v>465</v>
      </c>
      <c r="AN14" s="2445" t="s">
        <v>466</v>
      </c>
      <c r="AO14" s="2480" t="s">
        <v>467</v>
      </c>
      <c r="AP14" s="2445" t="s">
        <v>468</v>
      </c>
      <c r="AQ14" s="285"/>
      <c r="AR14" s="289" t="s">
        <v>3517</v>
      </c>
      <c r="AS14" s="1297"/>
      <c r="AU14" s="1307"/>
      <c r="AV14" s="1297"/>
      <c r="AW14" s="1297"/>
      <c r="AX14" s="2406"/>
      <c r="AY14" s="2482"/>
      <c r="AZ14" s="686"/>
      <c r="BA14" s="686"/>
      <c r="BB14" s="2137" t="s">
        <v>3768</v>
      </c>
      <c r="BC14" s="2130" t="str">
        <f>CONCATENATE("3 Secundário 1º ciclo ►(",TEXT(BE3,"0,31"),")")</f>
        <v>3 Secundário 1º ciclo ►(2,31)</v>
      </c>
      <c r="BD14" s="2123" t="s">
        <v>3759</v>
      </c>
      <c r="BE14" s="220" t="s">
        <v>469</v>
      </c>
      <c r="BF14" s="2398"/>
      <c r="BG14" s="2142" t="s">
        <v>470</v>
      </c>
    </row>
    <row r="15" spans="1:60" ht="13.5" customHeight="1" x14ac:dyDescent="0.25">
      <c r="A15" s="2406"/>
      <c r="B15" s="2513"/>
      <c r="C15" s="2505"/>
      <c r="D15" s="2521"/>
      <c r="E15" s="2507"/>
      <c r="F15" s="2519"/>
      <c r="G15" s="1937"/>
      <c r="H15" s="2507"/>
      <c r="I15" s="285"/>
      <c r="J15" s="293"/>
      <c r="K15" s="2473" t="s">
        <v>471</v>
      </c>
      <c r="L15" s="2474"/>
      <c r="M15" s="2474"/>
      <c r="N15" s="2475"/>
      <c r="O15" s="2523"/>
      <c r="P15" s="2475"/>
      <c r="Q15" s="203"/>
      <c r="R15" s="2406"/>
      <c r="S15" s="301" t="s">
        <v>472</v>
      </c>
      <c r="T15" s="295" t="s">
        <v>473</v>
      </c>
      <c r="U15" s="2125" t="str">
        <f>CONCATENATE("4 Reprovado, expulsão►(",W3,")")</f>
        <v>4 Reprovado, expulsão►(2,12)</v>
      </c>
      <c r="V15" s="180" t="s">
        <v>474</v>
      </c>
      <c r="W15" s="285"/>
      <c r="X15" s="293"/>
      <c r="Y15" s="2473" t="s">
        <v>475</v>
      </c>
      <c r="Z15" s="2474"/>
      <c r="AA15" s="2474"/>
      <c r="AB15" s="2475"/>
      <c r="AC15" s="2130" t="str">
        <f>CONCATENATE("5 Ensino Secundário 2º ciclo ►(",TEXT(AE3,"0,16"),")")</f>
        <v>5 Ensino Secundário 2º ciclo ►(2,16)</v>
      </c>
      <c r="AD15" s="2131" t="s">
        <v>3757</v>
      </c>
      <c r="AE15" s="220" t="s">
        <v>476</v>
      </c>
      <c r="AF15" s="2406"/>
      <c r="AG15" s="2476" t="s">
        <v>477</v>
      </c>
      <c r="AH15" s="2446"/>
      <c r="AI15" s="2446"/>
      <c r="AJ15" s="2446"/>
      <c r="AK15" s="2446"/>
      <c r="AL15" s="2453"/>
      <c r="AM15" s="2446"/>
      <c r="AN15" s="2446"/>
      <c r="AO15" s="2481"/>
      <c r="AP15" s="2446"/>
      <c r="AQ15" s="285"/>
      <c r="AR15" s="285"/>
      <c r="AS15" s="2444" t="s">
        <v>3767</v>
      </c>
      <c r="AT15" s="2451" t="s">
        <v>3767</v>
      </c>
      <c r="AU15" s="2479" t="s">
        <v>3767</v>
      </c>
      <c r="AV15" s="2444" t="s">
        <v>3767</v>
      </c>
      <c r="AW15" s="2444" t="s">
        <v>3767</v>
      </c>
      <c r="AX15" s="2406"/>
      <c r="AY15" s="2444" t="s">
        <v>3767</v>
      </c>
      <c r="AZ15" s="2444" t="s">
        <v>3767</v>
      </c>
      <c r="BA15" s="2444" t="s">
        <v>3767</v>
      </c>
      <c r="BB15" s="2137"/>
      <c r="BC15" s="2129" t="s">
        <v>3513</v>
      </c>
      <c r="BD15" s="2123" t="s">
        <v>3760</v>
      </c>
      <c r="BE15" s="220" t="s">
        <v>478</v>
      </c>
      <c r="BF15" s="777"/>
      <c r="BG15" s="2142" t="s">
        <v>3525</v>
      </c>
    </row>
    <row r="16" spans="1:60" ht="13.5" customHeight="1" x14ac:dyDescent="0.25">
      <c r="A16" s="2406"/>
      <c r="B16" s="2513"/>
      <c r="C16" s="2505"/>
      <c r="D16" s="2521"/>
      <c r="E16" s="2507"/>
      <c r="F16" s="2519"/>
      <c r="G16" s="1937"/>
      <c r="H16" s="2507"/>
      <c r="I16" s="2501" t="str">
        <f>CONCATENATE("1 Sim ►(",Q3,")")</f>
        <v>1 Sim ►(2,07)</v>
      </c>
      <c r="J16" s="2502"/>
      <c r="K16" s="2473" t="s">
        <v>3666</v>
      </c>
      <c r="L16" s="2474"/>
      <c r="M16" s="2474"/>
      <c r="N16" s="2475"/>
      <c r="O16" s="1704"/>
      <c r="P16" s="2523" t="s">
        <v>3670</v>
      </c>
      <c r="Q16" s="1322"/>
      <c r="R16" s="2406"/>
      <c r="S16" s="301" t="s">
        <v>479</v>
      </c>
      <c r="T16" s="299"/>
      <c r="U16" s="2126" t="s">
        <v>3755</v>
      </c>
      <c r="V16" s="2459" t="s">
        <v>480</v>
      </c>
      <c r="W16" s="2501" t="str">
        <f>CONCATENATE("1 Sim ►(",AC3,")")</f>
        <v>1 Sim ►(2,14)</v>
      </c>
      <c r="X16" s="2502"/>
      <c r="Y16" s="2473" t="s">
        <v>481</v>
      </c>
      <c r="Z16" s="2474"/>
      <c r="AA16" s="2474"/>
      <c r="AB16" s="2475"/>
      <c r="AC16" s="2129" t="str">
        <f>CONCATENATE("6 Técnico profissional 2º ciclo ")</f>
        <v xml:space="preserve">6 Técnico profissional 2º ciclo </v>
      </c>
      <c r="AD16" s="2371" t="s">
        <v>3514</v>
      </c>
      <c r="AE16" s="220" t="s">
        <v>482</v>
      </c>
      <c r="AF16" s="2406"/>
      <c r="AG16" s="2476"/>
      <c r="AH16" s="2446"/>
      <c r="AI16" s="2446"/>
      <c r="AJ16" s="2446"/>
      <c r="AK16" s="2446"/>
      <c r="AL16" s="2453"/>
      <c r="AM16" s="2446"/>
      <c r="AN16" s="2446"/>
      <c r="AO16" s="2481"/>
      <c r="AP16" s="2446"/>
      <c r="AQ16" s="285"/>
      <c r="AR16" s="285"/>
      <c r="AS16" s="2444"/>
      <c r="AT16" s="2451"/>
      <c r="AU16" s="2479"/>
      <c r="AV16" s="2444"/>
      <c r="AW16" s="2444"/>
      <c r="AX16" s="2406"/>
      <c r="AY16" s="2444"/>
      <c r="AZ16" s="2444"/>
      <c r="BA16" s="2444"/>
      <c r="BB16" s="2137"/>
      <c r="BC16" s="2130" t="str">
        <f>CONCATENATE("5 Ensino Secundário 2º ciclo ►(",TEXT(BE3,"0,31"),")")</f>
        <v>5 Ensino Secundário 2º ciclo ►(2,31)</v>
      </c>
      <c r="BE16" s="220" t="s">
        <v>483</v>
      </c>
      <c r="BF16" s="778"/>
      <c r="BG16" s="2142" t="s">
        <v>484</v>
      </c>
    </row>
    <row r="17" spans="1:60" ht="13.5" customHeight="1" x14ac:dyDescent="0.25">
      <c r="A17" s="2406"/>
      <c r="B17" s="2513"/>
      <c r="C17" s="2505"/>
      <c r="D17" s="2521"/>
      <c r="E17" s="2507"/>
      <c r="F17" s="2519"/>
      <c r="G17" s="1937"/>
      <c r="H17" s="2507"/>
      <c r="I17" s="2501" t="s">
        <v>485</v>
      </c>
      <c r="J17" s="2502"/>
      <c r="K17" s="2473" t="s">
        <v>486</v>
      </c>
      <c r="L17" s="2474"/>
      <c r="M17" s="2474"/>
      <c r="N17" s="2475"/>
      <c r="O17" s="1704"/>
      <c r="P17" s="2523"/>
      <c r="Q17" s="405"/>
      <c r="R17" s="2406"/>
      <c r="S17" s="292" t="str">
        <f>CONCATENATE("►(",W3,")")</f>
        <v>►(2,12)</v>
      </c>
      <c r="T17" s="305"/>
      <c r="V17" s="2459"/>
      <c r="W17" s="2495" t="s">
        <v>487</v>
      </c>
      <c r="X17" s="2496"/>
      <c r="Y17" s="2473" t="s">
        <v>488</v>
      </c>
      <c r="Z17" s="2474"/>
      <c r="AA17" s="2474"/>
      <c r="AB17" s="2475"/>
      <c r="AC17" s="2129" t="str">
        <f>CONCATENATE("7 Ensino Superior ")</f>
        <v xml:space="preserve">7 Ensino Superior </v>
      </c>
      <c r="AD17" s="2371"/>
      <c r="AE17" s="220" t="s">
        <v>489</v>
      </c>
      <c r="AF17" s="2406"/>
      <c r="AG17" s="291"/>
      <c r="AH17" s="2446"/>
      <c r="AI17" s="2446"/>
      <c r="AJ17" s="2446"/>
      <c r="AK17" s="2446"/>
      <c r="AL17" s="2453"/>
      <c r="AM17" s="2446"/>
      <c r="AN17" s="2446"/>
      <c r="AO17" s="2481"/>
      <c r="AP17" s="2446"/>
      <c r="AQ17" s="302"/>
      <c r="AR17" s="302"/>
      <c r="AS17" s="2444"/>
      <c r="AT17" s="2451"/>
      <c r="AU17" s="2479"/>
      <c r="AV17" s="2444"/>
      <c r="AW17" s="2444"/>
      <c r="AX17" s="2406"/>
      <c r="AY17" s="2444"/>
      <c r="AZ17" s="2444"/>
      <c r="BA17" s="2444"/>
      <c r="BB17" s="2137"/>
      <c r="BC17" s="2129" t="str">
        <f>CONCATENATE("6 Técnico profissional 2º ciclo ")</f>
        <v xml:space="preserve">6 Técnico profissional 2º ciclo </v>
      </c>
      <c r="BE17" s="220" t="s">
        <v>490</v>
      </c>
      <c r="BF17" s="778"/>
      <c r="BG17" s="2142" t="s">
        <v>3526</v>
      </c>
    </row>
    <row r="18" spans="1:60" ht="13.5" customHeight="1" x14ac:dyDescent="0.25">
      <c r="A18" s="2406"/>
      <c r="B18" s="2513"/>
      <c r="C18" s="2505"/>
      <c r="D18" s="2521"/>
      <c r="E18" s="2507"/>
      <c r="F18" s="2519"/>
      <c r="G18" s="1937"/>
      <c r="H18" s="2507"/>
      <c r="I18" s="2525"/>
      <c r="J18" s="2526"/>
      <c r="K18" s="2448" t="s">
        <v>491</v>
      </c>
      <c r="L18" s="2449"/>
      <c r="M18" s="2449"/>
      <c r="N18" s="2450"/>
      <c r="O18" s="378"/>
      <c r="P18" s="2489" t="s">
        <v>4195</v>
      </c>
      <c r="Q18" s="405"/>
      <c r="R18" s="2406"/>
      <c r="S18" s="292"/>
      <c r="T18" s="307"/>
      <c r="U18" s="570"/>
      <c r="V18" s="180" t="s">
        <v>492</v>
      </c>
      <c r="W18" s="308"/>
      <c r="X18" s="307"/>
      <c r="Y18" s="2460" t="s">
        <v>493</v>
      </c>
      <c r="Z18" s="2461"/>
      <c r="AA18" s="2461"/>
      <c r="AB18" s="2462"/>
      <c r="AC18" s="1853"/>
      <c r="AD18" s="2371"/>
      <c r="AE18" s="220" t="s">
        <v>494</v>
      </c>
      <c r="AF18" s="2406"/>
      <c r="AG18" s="291"/>
      <c r="AH18" s="2446"/>
      <c r="AI18" s="2446"/>
      <c r="AJ18" s="2446"/>
      <c r="AK18" s="2446"/>
      <c r="AL18" s="2453"/>
      <c r="AM18" s="2446"/>
      <c r="AN18" s="2446"/>
      <c r="AO18" s="2481"/>
      <c r="AP18" s="2446"/>
      <c r="AQ18" s="302"/>
      <c r="AR18" s="302"/>
      <c r="AS18" s="2444"/>
      <c r="AT18" s="2451"/>
      <c r="AU18" s="2479"/>
      <c r="AV18" s="2444"/>
      <c r="AW18" s="2444"/>
      <c r="AX18" s="2406"/>
      <c r="AY18" s="2444"/>
      <c r="AZ18" s="2444"/>
      <c r="BA18" s="2444"/>
      <c r="BB18" s="2137"/>
      <c r="BC18" s="2129" t="str">
        <f>CONCATENATE("7 Ensino Superior ")</f>
        <v xml:space="preserve">7 Ensino Superior </v>
      </c>
      <c r="BE18" s="2123" t="s">
        <v>3763</v>
      </c>
      <c r="BF18" s="778"/>
      <c r="BG18" s="2142" t="s">
        <v>3527</v>
      </c>
    </row>
    <row r="19" spans="1:60" ht="13.5" customHeight="1" x14ac:dyDescent="0.25">
      <c r="A19" s="2406"/>
      <c r="B19" s="2513"/>
      <c r="C19" s="2505"/>
      <c r="D19" s="2521"/>
      <c r="E19" s="2507"/>
      <c r="F19" s="2519"/>
      <c r="G19" s="1937"/>
      <c r="H19" s="2507"/>
      <c r="I19" s="2448"/>
      <c r="J19" s="2449"/>
      <c r="K19" s="2473" t="s">
        <v>495</v>
      </c>
      <c r="L19" s="2474"/>
      <c r="M19" s="2474"/>
      <c r="N19" s="2475"/>
      <c r="O19" s="1704"/>
      <c r="P19" s="2489"/>
      <c r="Q19" s="405"/>
      <c r="R19" s="2406"/>
      <c r="S19" s="2398"/>
      <c r="T19" s="293"/>
      <c r="U19" s="180"/>
      <c r="V19" s="2374" t="s">
        <v>496</v>
      </c>
      <c r="W19" s="285"/>
      <c r="X19" s="293"/>
      <c r="Y19" s="2448" t="s">
        <v>497</v>
      </c>
      <c r="Z19" s="2449"/>
      <c r="AA19" s="2449"/>
      <c r="AB19" s="2450"/>
      <c r="AC19" s="2129"/>
      <c r="AD19" s="2371" t="s">
        <v>3758</v>
      </c>
      <c r="AE19" s="220" t="s">
        <v>498</v>
      </c>
      <c r="AF19" s="2406"/>
      <c r="AG19" s="291"/>
      <c r="AH19" s="2446"/>
      <c r="AI19" s="2446"/>
      <c r="AJ19" s="2446"/>
      <c r="AK19" s="2446"/>
      <c r="AL19" s="2453"/>
      <c r="AM19" s="2446"/>
      <c r="AN19" s="2446"/>
      <c r="AO19" s="2481"/>
      <c r="AP19" s="2446"/>
      <c r="AQ19" s="285"/>
      <c r="AR19" s="285"/>
      <c r="AS19" s="2444"/>
      <c r="AT19" s="2451"/>
      <c r="AU19" s="2479"/>
      <c r="AV19" s="2444"/>
      <c r="AW19" s="2444"/>
      <c r="AX19" s="2406"/>
      <c r="AY19" s="2444"/>
      <c r="AZ19" s="2444"/>
      <c r="BA19" s="2444"/>
      <c r="BB19" s="2137"/>
      <c r="BC19" s="2138"/>
      <c r="BE19" s="2123" t="s">
        <v>3764</v>
      </c>
      <c r="BF19" s="778"/>
      <c r="BG19" s="2097"/>
    </row>
    <row r="20" spans="1:60" ht="15" customHeight="1" x14ac:dyDescent="0.25">
      <c r="A20" s="2406"/>
      <c r="B20" s="2513"/>
      <c r="C20" s="2505"/>
      <c r="D20" s="2521"/>
      <c r="E20" s="2507"/>
      <c r="F20" s="2519"/>
      <c r="G20" s="1937"/>
      <c r="H20" s="2507"/>
      <c r="I20" s="2448"/>
      <c r="J20" s="2449"/>
      <c r="K20" s="2473" t="s">
        <v>499</v>
      </c>
      <c r="L20" s="2474"/>
      <c r="M20" s="2474"/>
      <c r="N20" s="2475"/>
      <c r="O20" s="1704"/>
      <c r="P20" s="1732" t="s">
        <v>500</v>
      </c>
      <c r="Q20" s="405"/>
      <c r="R20" s="2406"/>
      <c r="S20" s="2398"/>
      <c r="T20" s="293"/>
      <c r="U20" s="180"/>
      <c r="V20" s="2374"/>
      <c r="W20" s="285"/>
      <c r="X20" s="293"/>
      <c r="Y20" s="2473" t="s">
        <v>501</v>
      </c>
      <c r="Z20" s="2474"/>
      <c r="AA20" s="2474"/>
      <c r="AB20" s="2475"/>
      <c r="AC20" s="1863"/>
      <c r="AD20" s="2371"/>
      <c r="AE20" s="2123" t="s">
        <v>3763</v>
      </c>
      <c r="AF20" s="2406"/>
      <c r="AG20" s="291"/>
      <c r="AH20" s="2446"/>
      <c r="AI20" s="2446"/>
      <c r="AJ20" s="2446"/>
      <c r="AK20" s="2446"/>
      <c r="AL20" s="2453"/>
      <c r="AM20" s="2446"/>
      <c r="AN20" s="2446"/>
      <c r="AO20" s="2481"/>
      <c r="AP20" s="2446"/>
      <c r="AQ20" s="285"/>
      <c r="AR20" s="285"/>
      <c r="AS20" s="2444"/>
      <c r="AT20" s="2451"/>
      <c r="AU20" s="2479"/>
      <c r="AV20" s="2444"/>
      <c r="AW20" s="2444"/>
      <c r="AX20" s="2406"/>
      <c r="AY20" s="2444"/>
      <c r="AZ20" s="2444"/>
      <c r="BA20" s="2444"/>
      <c r="BB20" s="2137"/>
      <c r="BC20" s="2138"/>
      <c r="BE20" s="2123" t="s">
        <v>3765</v>
      </c>
      <c r="BF20" s="778"/>
      <c r="BG20" s="2143"/>
    </row>
    <row r="21" spans="1:60" ht="13.5" customHeight="1" x14ac:dyDescent="0.25">
      <c r="A21" s="2406"/>
      <c r="B21" s="2513"/>
      <c r="C21" s="2505"/>
      <c r="D21" s="2521"/>
      <c r="E21" s="2507"/>
      <c r="F21" s="2519"/>
      <c r="G21" s="1937"/>
      <c r="H21" s="2507"/>
      <c r="I21" s="2448"/>
      <c r="J21" s="2449"/>
      <c r="K21" s="2473" t="s">
        <v>502</v>
      </c>
      <c r="L21" s="2474"/>
      <c r="M21" s="2474"/>
      <c r="N21" s="2475"/>
      <c r="O21" s="1300"/>
      <c r="P21" s="1607"/>
      <c r="Q21" s="405"/>
      <c r="R21" s="2406"/>
      <c r="S21" s="292"/>
      <c r="T21" s="293"/>
      <c r="U21" s="180"/>
      <c r="V21" s="21" t="s">
        <v>503</v>
      </c>
      <c r="W21" s="285"/>
      <c r="X21" s="293"/>
      <c r="Y21" s="2473" t="s">
        <v>504</v>
      </c>
      <c r="Z21" s="2474"/>
      <c r="AA21" s="2474"/>
      <c r="AB21" s="2475"/>
      <c r="AC21" s="1854"/>
      <c r="AD21" s="2371" t="s">
        <v>3762</v>
      </c>
      <c r="AE21" s="2123" t="s">
        <v>3764</v>
      </c>
      <c r="AF21" s="2406"/>
      <c r="AG21" s="291"/>
      <c r="AH21" s="2446"/>
      <c r="AI21" s="2446"/>
      <c r="AJ21" s="2446"/>
      <c r="AK21" s="2446"/>
      <c r="AL21" s="2453"/>
      <c r="AM21" s="2446"/>
      <c r="AN21" s="2446"/>
      <c r="AO21" s="2481"/>
      <c r="AP21" s="2446"/>
      <c r="AQ21" s="180"/>
      <c r="AR21" s="180"/>
      <c r="AS21" s="2132"/>
      <c r="AT21" s="2133"/>
      <c r="AU21" s="2134"/>
      <c r="AV21" s="2132"/>
      <c r="AW21" s="2132"/>
      <c r="AX21" s="2406"/>
      <c r="AY21" s="292"/>
      <c r="AZ21" s="292"/>
      <c r="BA21" s="203"/>
      <c r="BB21" s="2137"/>
      <c r="BC21" s="2138"/>
      <c r="BE21" s="220"/>
      <c r="BF21" s="778"/>
      <c r="BG21" s="2132"/>
    </row>
    <row r="22" spans="1:60" ht="13.5" customHeight="1" x14ac:dyDescent="0.25">
      <c r="A22" s="2406"/>
      <c r="B22" s="2513"/>
      <c r="C22" s="2505"/>
      <c r="D22" s="2521"/>
      <c r="E22" s="2507"/>
      <c r="F22" s="2519"/>
      <c r="G22" s="1937"/>
      <c r="H22" s="2507"/>
      <c r="I22" s="2448"/>
      <c r="J22" s="2449"/>
      <c r="K22" s="1591"/>
      <c r="L22" s="1590"/>
      <c r="M22" s="1590"/>
      <c r="N22" s="1592"/>
      <c r="O22" s="1734"/>
      <c r="P22" s="1607"/>
      <c r="Q22" s="1589"/>
      <c r="R22" s="2406"/>
      <c r="S22" s="292"/>
      <c r="T22" s="293"/>
      <c r="U22" s="180"/>
      <c r="V22" s="21" t="s">
        <v>505</v>
      </c>
      <c r="W22" s="285"/>
      <c r="X22" s="293"/>
      <c r="Y22" s="2473" t="s">
        <v>506</v>
      </c>
      <c r="Z22" s="2474"/>
      <c r="AA22" s="2474"/>
      <c r="AB22" s="2475"/>
      <c r="AC22" s="1863"/>
      <c r="AD22" s="2371"/>
      <c r="AE22" s="2123" t="s">
        <v>3765</v>
      </c>
      <c r="AF22" s="2406"/>
      <c r="AG22" s="291"/>
      <c r="AH22" s="2446"/>
      <c r="AI22" s="2446"/>
      <c r="AJ22" s="2446"/>
      <c r="AK22" s="2446"/>
      <c r="AL22" s="2453"/>
      <c r="AM22" s="2446"/>
      <c r="AN22" s="2446"/>
      <c r="AO22" s="2481"/>
      <c r="AP22" s="2446"/>
      <c r="AQ22" s="180"/>
      <c r="AR22" s="180"/>
      <c r="AS22" s="2132"/>
      <c r="AT22" s="2133"/>
      <c r="AU22" s="2134"/>
      <c r="AV22" s="2132"/>
      <c r="AW22" s="2132"/>
      <c r="AX22" s="2406"/>
      <c r="AY22" s="292"/>
      <c r="AZ22" s="292"/>
      <c r="BA22" s="311"/>
      <c r="BB22" s="2137"/>
      <c r="BC22" s="2138"/>
      <c r="BE22" s="220"/>
      <c r="BF22" s="778"/>
      <c r="BG22" s="2132"/>
    </row>
    <row r="23" spans="1:60" ht="14.25" customHeight="1" x14ac:dyDescent="0.25">
      <c r="A23" s="2406"/>
      <c r="B23" s="2513"/>
      <c r="C23" s="2505"/>
      <c r="D23" s="2521"/>
      <c r="E23" s="2507"/>
      <c r="F23" s="2519"/>
      <c r="G23" s="1937"/>
      <c r="H23" s="2507"/>
      <c r="I23" s="300"/>
      <c r="J23" s="309"/>
      <c r="K23" s="361"/>
      <c r="L23" s="362"/>
      <c r="M23" s="362"/>
      <c r="N23" s="363"/>
      <c r="O23" s="1672"/>
      <c r="P23" s="1733"/>
      <c r="Q23" s="1588"/>
      <c r="R23" s="2406"/>
      <c r="S23" s="292"/>
      <c r="T23" s="293"/>
      <c r="U23" s="180"/>
      <c r="V23" s="180"/>
      <c r="W23" s="285"/>
      <c r="X23" s="293"/>
      <c r="Y23" s="2454" t="str">
        <f>CONCATENATE("►► ","(",ROUND(BC3, 2),")")</f>
        <v>►► (2,29)</v>
      </c>
      <c r="Z23" s="2455"/>
      <c r="AA23" s="2455"/>
      <c r="AB23" s="2456"/>
      <c r="AC23" s="1855"/>
      <c r="AD23" s="2123" t="s">
        <v>3759</v>
      </c>
      <c r="AE23" s="1095"/>
      <c r="AF23" s="2406"/>
      <c r="AG23" s="291"/>
      <c r="AH23" s="2446"/>
      <c r="AI23" s="2446"/>
      <c r="AJ23" s="2446"/>
      <c r="AK23" s="2446"/>
      <c r="AL23" s="2453"/>
      <c r="AM23" s="2446"/>
      <c r="AN23" s="2446"/>
      <c r="AO23" s="2481"/>
      <c r="AP23" s="2446"/>
      <c r="AQ23" s="180"/>
      <c r="AR23" s="180"/>
      <c r="AS23" s="2135"/>
      <c r="AT23" s="2133"/>
      <c r="AU23" s="2136"/>
      <c r="AV23" s="2135"/>
      <c r="AW23" s="2135"/>
      <c r="AX23" s="2406"/>
      <c r="AY23" s="409"/>
      <c r="AZ23" s="409"/>
      <c r="BA23" s="410"/>
      <c r="BB23" s="1310" t="str">
        <f>CONCATENATE("►► (",ROUND(BG3,2),")")</f>
        <v>►► (2,33)</v>
      </c>
      <c r="BC23" s="2138"/>
      <c r="BD23" s="1604"/>
      <c r="BE23" s="1095"/>
      <c r="BF23" s="1312"/>
      <c r="BG23" s="2135"/>
    </row>
    <row r="24" spans="1:60" ht="14.25" customHeight="1" x14ac:dyDescent="0.25">
      <c r="A24" s="2406"/>
      <c r="B24" s="1893"/>
      <c r="C24" s="2505"/>
      <c r="D24" s="2521"/>
      <c r="E24" s="2507"/>
      <c r="F24" s="2519"/>
      <c r="G24" s="1937"/>
      <c r="H24" s="2507"/>
      <c r="I24" s="1890"/>
      <c r="J24" s="1891"/>
      <c r="K24" s="1940"/>
      <c r="L24" s="1941"/>
      <c r="M24" s="1941"/>
      <c r="N24" s="1942"/>
      <c r="O24" s="1943"/>
      <c r="P24" s="1891"/>
      <c r="Q24" s="1589"/>
      <c r="R24" s="2406"/>
      <c r="S24" s="292"/>
      <c r="T24" s="293"/>
      <c r="U24" s="180"/>
      <c r="V24" s="180"/>
      <c r="W24" s="285"/>
      <c r="X24" s="293"/>
      <c r="Y24" s="316"/>
      <c r="Z24" s="1944"/>
      <c r="AA24" s="1944"/>
      <c r="AB24" s="1945"/>
      <c r="AC24" s="1855"/>
      <c r="AD24" s="2123" t="s">
        <v>3760</v>
      </c>
      <c r="AE24" s="1892"/>
      <c r="AF24" s="2406"/>
      <c r="AG24" s="291"/>
      <c r="AH24" s="2446"/>
      <c r="AI24" s="2446"/>
      <c r="AJ24" s="2446"/>
      <c r="AK24" s="2446"/>
      <c r="AL24" s="2453"/>
      <c r="AM24" s="2446"/>
      <c r="AN24" s="2446"/>
      <c r="AO24" s="2481"/>
      <c r="AP24" s="2446"/>
      <c r="AQ24" s="180"/>
      <c r="AR24" s="180"/>
      <c r="AS24" s="292"/>
      <c r="AT24" s="181"/>
      <c r="AU24" s="180"/>
      <c r="AV24" s="292"/>
      <c r="AW24" s="292"/>
      <c r="AX24" s="2406"/>
      <c r="AY24" s="292"/>
      <c r="AZ24" s="292"/>
      <c r="BA24" s="203"/>
      <c r="BB24" s="311"/>
      <c r="BC24" s="2139"/>
      <c r="BD24" s="1604"/>
      <c r="BE24" s="1892"/>
      <c r="BF24" s="1946"/>
      <c r="BG24" s="2132"/>
    </row>
    <row r="25" spans="1:60" ht="12.75" customHeight="1" thickBot="1" x14ac:dyDescent="0.25">
      <c r="A25" s="2407"/>
      <c r="B25" s="1144" t="s">
        <v>507</v>
      </c>
      <c r="C25" s="2506"/>
      <c r="D25" s="2522"/>
      <c r="E25" s="2508"/>
      <c r="F25" s="2520"/>
      <c r="G25" s="1936" t="s">
        <v>3437</v>
      </c>
      <c r="H25" s="2508"/>
      <c r="I25" s="2503" t="s">
        <v>508</v>
      </c>
      <c r="J25" s="2504"/>
      <c r="K25" s="2503" t="s">
        <v>509</v>
      </c>
      <c r="L25" s="2512"/>
      <c r="M25" s="2512"/>
      <c r="N25" s="2504"/>
      <c r="O25" s="317" t="s">
        <v>510</v>
      </c>
      <c r="P25" s="1593" t="s">
        <v>511</v>
      </c>
      <c r="Q25" s="317" t="s">
        <v>512</v>
      </c>
      <c r="R25" s="2407"/>
      <c r="S25" s="313" t="s">
        <v>513</v>
      </c>
      <c r="T25" s="314" t="s">
        <v>514</v>
      </c>
      <c r="U25" s="318" t="s">
        <v>515</v>
      </c>
      <c r="V25" s="312" t="s">
        <v>516</v>
      </c>
      <c r="W25" s="2457" t="s">
        <v>517</v>
      </c>
      <c r="X25" s="2458"/>
      <c r="Y25" s="2490" t="s">
        <v>518</v>
      </c>
      <c r="Z25" s="2491"/>
      <c r="AA25" s="2491"/>
      <c r="AB25" s="2492"/>
      <c r="AC25" s="1853" t="s">
        <v>3756</v>
      </c>
      <c r="AD25" s="315" t="s">
        <v>519</v>
      </c>
      <c r="AE25" s="315" t="s">
        <v>520</v>
      </c>
      <c r="AF25" s="2407"/>
      <c r="AG25" s="315" t="s">
        <v>521</v>
      </c>
      <c r="AH25" s="2446"/>
      <c r="AI25" s="2446"/>
      <c r="AJ25" s="2446"/>
      <c r="AK25" s="2446"/>
      <c r="AL25" s="2453"/>
      <c r="AM25" s="2446"/>
      <c r="AN25" s="2446"/>
      <c r="AO25" s="2481"/>
      <c r="AP25" s="2446"/>
      <c r="AQ25" s="316"/>
      <c r="AR25" s="317" t="s">
        <v>522</v>
      </c>
      <c r="AS25" s="318" t="s">
        <v>523</v>
      </c>
      <c r="AT25" s="318" t="s">
        <v>524</v>
      </c>
      <c r="AU25" s="318" t="s">
        <v>525</v>
      </c>
      <c r="AV25" s="318" t="s">
        <v>526</v>
      </c>
      <c r="AW25" s="318" t="s">
        <v>527</v>
      </c>
      <c r="AX25" s="2407"/>
      <c r="AY25" s="1300" t="s">
        <v>528</v>
      </c>
      <c r="AZ25" s="1300" t="s">
        <v>529</v>
      </c>
      <c r="BA25" s="318" t="s">
        <v>530</v>
      </c>
      <c r="BB25" s="318" t="s">
        <v>531</v>
      </c>
      <c r="BC25" s="314" t="s">
        <v>532</v>
      </c>
      <c r="BD25" s="315" t="s">
        <v>533</v>
      </c>
      <c r="BE25" s="1605" t="s">
        <v>534</v>
      </c>
      <c r="BF25" s="320" t="s">
        <v>535</v>
      </c>
      <c r="BG25" s="319" t="s">
        <v>536</v>
      </c>
      <c r="BH25" s="321"/>
    </row>
    <row r="26" spans="1:60" ht="14.25" customHeight="1" thickTop="1" x14ac:dyDescent="0.25">
      <c r="A26" s="73">
        <v>1</v>
      </c>
      <c r="B26" s="322"/>
      <c r="C26" s="328"/>
      <c r="D26" s="324"/>
      <c r="E26" s="328"/>
      <c r="F26" s="328"/>
      <c r="G26" s="1857"/>
      <c r="H26" s="328"/>
      <c r="I26" s="325"/>
      <c r="J26" s="326"/>
      <c r="K26" s="361"/>
      <c r="L26" s="362"/>
      <c r="M26" s="362"/>
      <c r="N26" s="363"/>
      <c r="O26" s="1672"/>
      <c r="P26" s="331"/>
      <c r="Q26" s="1413"/>
      <c r="R26" s="73">
        <v>1</v>
      </c>
      <c r="S26" s="328"/>
      <c r="T26" s="329"/>
      <c r="U26" s="330"/>
      <c r="V26" s="327"/>
      <c r="W26" s="325"/>
      <c r="X26" s="326"/>
      <c r="Y26" s="331"/>
      <c r="Z26" s="331"/>
      <c r="AA26" s="323"/>
      <c r="AB26" s="324"/>
      <c r="AC26" s="328"/>
      <c r="AD26" s="328"/>
      <c r="AE26" s="328"/>
      <c r="AF26" s="73">
        <v>1</v>
      </c>
      <c r="AG26" s="343"/>
      <c r="AH26" s="332"/>
      <c r="AI26" s="332"/>
      <c r="AJ26" s="332"/>
      <c r="AK26" s="328"/>
      <c r="AL26" s="328"/>
      <c r="AM26" s="328"/>
      <c r="AN26" s="328"/>
      <c r="AO26" s="328"/>
      <c r="AP26" s="328"/>
      <c r="AQ26" s="329"/>
      <c r="AR26" s="328"/>
      <c r="AS26" s="328"/>
      <c r="AT26" s="328"/>
      <c r="AU26" s="328"/>
      <c r="AV26" s="328"/>
      <c r="AW26" s="328"/>
      <c r="AX26" s="73">
        <v>1</v>
      </c>
      <c r="AY26" s="328"/>
      <c r="AZ26" s="328"/>
      <c r="BA26" s="328"/>
      <c r="BB26" s="328"/>
      <c r="BC26" s="328"/>
      <c r="BD26" s="333"/>
      <c r="BE26" s="333"/>
      <c r="BF26" s="328"/>
      <c r="BG26" s="334"/>
    </row>
    <row r="27" spans="1:60" ht="14.25" customHeight="1" x14ac:dyDescent="0.25">
      <c r="A27" s="75">
        <v>2</v>
      </c>
      <c r="B27" s="336"/>
      <c r="C27" s="343"/>
      <c r="D27" s="338"/>
      <c r="E27" s="343"/>
      <c r="F27" s="343"/>
      <c r="G27" s="371"/>
      <c r="H27" s="343"/>
      <c r="I27" s="339"/>
      <c r="J27" s="338"/>
      <c r="K27" s="340"/>
      <c r="L27" s="341"/>
      <c r="M27" s="341"/>
      <c r="N27" s="342"/>
      <c r="O27" s="1673"/>
      <c r="P27" s="375"/>
      <c r="Q27" s="376"/>
      <c r="R27" s="75">
        <v>2</v>
      </c>
      <c r="S27" s="343"/>
      <c r="T27" s="337"/>
      <c r="U27" s="344"/>
      <c r="V27" s="340"/>
      <c r="W27" s="339"/>
      <c r="X27" s="338"/>
      <c r="Y27" s="345"/>
      <c r="Z27" s="345"/>
      <c r="AA27" s="346"/>
      <c r="AB27" s="347"/>
      <c r="AC27" s="343"/>
      <c r="AD27" s="348"/>
      <c r="AE27" s="348"/>
      <c r="AF27" s="75">
        <v>2</v>
      </c>
      <c r="AG27" s="343"/>
      <c r="AH27" s="349"/>
      <c r="AI27" s="349"/>
      <c r="AJ27" s="349"/>
      <c r="AK27" s="348"/>
      <c r="AL27" s="348"/>
      <c r="AM27" s="348"/>
      <c r="AN27" s="348"/>
      <c r="AO27" s="348"/>
      <c r="AP27" s="348"/>
      <c r="AQ27" s="346"/>
      <c r="AR27" s="348"/>
      <c r="AS27" s="348"/>
      <c r="AT27" s="348"/>
      <c r="AU27" s="350"/>
      <c r="AV27" s="350"/>
      <c r="AW27" s="350"/>
      <c r="AX27" s="75">
        <v>2</v>
      </c>
      <c r="AY27" s="350"/>
      <c r="AZ27" s="350"/>
      <c r="BA27" s="350"/>
      <c r="BB27" s="350"/>
      <c r="BC27" s="343"/>
      <c r="BD27" s="347"/>
      <c r="BE27" s="347"/>
      <c r="BF27" s="350"/>
      <c r="BG27" s="350"/>
    </row>
    <row r="28" spans="1:60" ht="14.25" customHeight="1" x14ac:dyDescent="0.25">
      <c r="A28" s="75">
        <v>3</v>
      </c>
      <c r="B28" s="336"/>
      <c r="C28" s="343"/>
      <c r="D28" s="338"/>
      <c r="E28" s="343"/>
      <c r="F28" s="343"/>
      <c r="G28" s="371"/>
      <c r="H28" s="343"/>
      <c r="I28" s="339"/>
      <c r="J28" s="338"/>
      <c r="K28" s="352"/>
      <c r="L28" s="353"/>
      <c r="M28" s="353"/>
      <c r="N28" s="354"/>
      <c r="O28" s="1674"/>
      <c r="P28" s="345"/>
      <c r="Q28" s="376"/>
      <c r="R28" s="75">
        <v>3</v>
      </c>
      <c r="S28" s="343"/>
      <c r="T28" s="337"/>
      <c r="U28" s="344"/>
      <c r="V28" s="340"/>
      <c r="W28" s="339"/>
      <c r="X28" s="338"/>
      <c r="Y28" s="345"/>
      <c r="Z28" s="345"/>
      <c r="AA28" s="346"/>
      <c r="AB28" s="347"/>
      <c r="AC28" s="343"/>
      <c r="AD28" s="348"/>
      <c r="AE28" s="348"/>
      <c r="AF28" s="75">
        <v>3</v>
      </c>
      <c r="AG28" s="343"/>
      <c r="AH28" s="349"/>
      <c r="AI28" s="349"/>
      <c r="AJ28" s="349"/>
      <c r="AK28" s="348"/>
      <c r="AL28" s="348"/>
      <c r="AM28" s="348"/>
      <c r="AN28" s="348"/>
      <c r="AO28" s="348"/>
      <c r="AP28" s="348"/>
      <c r="AQ28" s="346"/>
      <c r="AR28" s="348"/>
      <c r="AS28" s="348"/>
      <c r="AT28" s="348"/>
      <c r="AU28" s="350"/>
      <c r="AV28" s="350"/>
      <c r="AW28" s="350"/>
      <c r="AX28" s="75">
        <v>3</v>
      </c>
      <c r="AY28" s="350"/>
      <c r="AZ28" s="350"/>
      <c r="BA28" s="350"/>
      <c r="BB28" s="350"/>
      <c r="BC28" s="343"/>
      <c r="BD28" s="347"/>
      <c r="BE28" s="347"/>
      <c r="BF28" s="350"/>
      <c r="BG28" s="350"/>
    </row>
    <row r="29" spans="1:60" ht="14.25" customHeight="1" x14ac:dyDescent="0.25">
      <c r="A29" s="75">
        <v>4</v>
      </c>
      <c r="B29" s="336"/>
      <c r="C29" s="343"/>
      <c r="D29" s="338"/>
      <c r="E29" s="343"/>
      <c r="F29" s="343"/>
      <c r="G29" s="371"/>
      <c r="H29" s="343"/>
      <c r="I29" s="339"/>
      <c r="J29" s="338"/>
      <c r="K29" s="352"/>
      <c r="L29" s="353"/>
      <c r="M29" s="353"/>
      <c r="N29" s="354"/>
      <c r="O29" s="1674"/>
      <c r="P29" s="345"/>
      <c r="Q29" s="376"/>
      <c r="R29" s="75">
        <v>4</v>
      </c>
      <c r="S29" s="343"/>
      <c r="T29" s="337"/>
      <c r="U29" s="344"/>
      <c r="V29" s="340"/>
      <c r="W29" s="339"/>
      <c r="X29" s="338"/>
      <c r="Y29" s="345"/>
      <c r="Z29" s="345"/>
      <c r="AA29" s="346"/>
      <c r="AB29" s="347"/>
      <c r="AC29" s="343"/>
      <c r="AD29" s="348"/>
      <c r="AE29" s="348"/>
      <c r="AF29" s="75">
        <v>4</v>
      </c>
      <c r="AG29" s="343"/>
      <c r="AH29" s="349"/>
      <c r="AI29" s="349"/>
      <c r="AJ29" s="349"/>
      <c r="AK29" s="348"/>
      <c r="AL29" s="348"/>
      <c r="AM29" s="348"/>
      <c r="AN29" s="348"/>
      <c r="AO29" s="348"/>
      <c r="AP29" s="348"/>
      <c r="AQ29" s="346"/>
      <c r="AR29" s="348"/>
      <c r="AS29" s="348"/>
      <c r="AT29" s="348"/>
      <c r="AU29" s="350"/>
      <c r="AV29" s="350"/>
      <c r="AW29" s="350"/>
      <c r="AX29" s="75">
        <v>4</v>
      </c>
      <c r="AY29" s="350"/>
      <c r="AZ29" s="350"/>
      <c r="BA29" s="350"/>
      <c r="BB29" s="350"/>
      <c r="BC29" s="343"/>
      <c r="BD29" s="347"/>
      <c r="BE29" s="347"/>
      <c r="BF29" s="350"/>
      <c r="BG29" s="350"/>
    </row>
    <row r="30" spans="1:60" ht="14.25" customHeight="1" thickBot="1" x14ac:dyDescent="0.3">
      <c r="A30" s="75">
        <v>5</v>
      </c>
      <c r="B30" s="336"/>
      <c r="C30" s="348"/>
      <c r="D30" s="347"/>
      <c r="E30" s="348"/>
      <c r="F30" s="348"/>
      <c r="G30" s="349"/>
      <c r="H30" s="348"/>
      <c r="I30" s="351"/>
      <c r="J30" s="347"/>
      <c r="K30" s="1585"/>
      <c r="L30" s="1586"/>
      <c r="M30" s="1586"/>
      <c r="N30" s="1587"/>
      <c r="O30" s="1675"/>
      <c r="P30" s="1671"/>
      <c r="Q30" s="350"/>
      <c r="R30" s="75">
        <v>5</v>
      </c>
      <c r="S30" s="348"/>
      <c r="T30" s="346"/>
      <c r="U30" s="355"/>
      <c r="V30" s="352"/>
      <c r="W30" s="351"/>
      <c r="X30" s="347"/>
      <c r="Y30" s="345"/>
      <c r="Z30" s="345"/>
      <c r="AA30" s="346"/>
      <c r="AB30" s="347"/>
      <c r="AC30" s="348"/>
      <c r="AD30" s="348"/>
      <c r="AE30" s="348"/>
      <c r="AF30" s="75">
        <v>5</v>
      </c>
      <c r="AG30" s="348"/>
      <c r="AH30" s="349"/>
      <c r="AI30" s="349"/>
      <c r="AJ30" s="349"/>
      <c r="AK30" s="348"/>
      <c r="AL30" s="348"/>
      <c r="AM30" s="348"/>
      <c r="AN30" s="348"/>
      <c r="AO30" s="348"/>
      <c r="AP30" s="348"/>
      <c r="AQ30" s="346"/>
      <c r="AR30" s="348"/>
      <c r="AS30" s="348"/>
      <c r="AT30" s="348"/>
      <c r="AU30" s="350"/>
      <c r="AV30" s="350"/>
      <c r="AW30" s="350"/>
      <c r="AX30" s="75">
        <v>5</v>
      </c>
      <c r="AY30" s="350"/>
      <c r="AZ30" s="350"/>
      <c r="BA30" s="350"/>
      <c r="BB30" s="350"/>
      <c r="BC30" s="348"/>
      <c r="BD30" s="347"/>
      <c r="BE30" s="347"/>
      <c r="BF30" s="350"/>
      <c r="BG30" s="350"/>
    </row>
    <row r="31" spans="1:60" ht="14.25" customHeight="1" thickTop="1" x14ac:dyDescent="0.25">
      <c r="A31" s="73">
        <v>6</v>
      </c>
      <c r="B31" s="356"/>
      <c r="C31" s="328"/>
      <c r="D31" s="326"/>
      <c r="E31" s="328"/>
      <c r="F31" s="328"/>
      <c r="G31" s="332"/>
      <c r="H31" s="328"/>
      <c r="I31" s="325"/>
      <c r="J31" s="326"/>
      <c r="K31" s="361"/>
      <c r="L31" s="362"/>
      <c r="M31" s="362"/>
      <c r="N31" s="363"/>
      <c r="O31" s="1672"/>
      <c r="P31" s="331"/>
      <c r="Q31" s="1413"/>
      <c r="R31" s="73">
        <v>6</v>
      </c>
      <c r="S31" s="328"/>
      <c r="T31" s="329"/>
      <c r="U31" s="330"/>
      <c r="V31" s="327"/>
      <c r="W31" s="325"/>
      <c r="X31" s="326"/>
      <c r="Y31" s="357"/>
      <c r="Z31" s="357"/>
      <c r="AA31" s="329"/>
      <c r="AB31" s="326"/>
      <c r="AC31" s="328"/>
      <c r="AD31" s="328"/>
      <c r="AE31" s="328"/>
      <c r="AF31" s="73">
        <v>6</v>
      </c>
      <c r="AG31" s="328"/>
      <c r="AH31" s="332"/>
      <c r="AI31" s="332"/>
      <c r="AJ31" s="332"/>
      <c r="AK31" s="328"/>
      <c r="AL31" s="328"/>
      <c r="AM31" s="328"/>
      <c r="AN31" s="328"/>
      <c r="AO31" s="328"/>
      <c r="AP31" s="328"/>
      <c r="AQ31" s="329"/>
      <c r="AR31" s="328"/>
      <c r="AS31" s="328"/>
      <c r="AT31" s="328"/>
      <c r="AU31" s="328"/>
      <c r="AV31" s="328"/>
      <c r="AW31" s="328"/>
      <c r="AX31" s="73">
        <v>6</v>
      </c>
      <c r="AY31" s="328"/>
      <c r="AZ31" s="328"/>
      <c r="BA31" s="328"/>
      <c r="BB31" s="328"/>
      <c r="BC31" s="328"/>
      <c r="BD31" s="333"/>
      <c r="BE31" s="333"/>
      <c r="BF31" s="328"/>
      <c r="BG31" s="334"/>
    </row>
    <row r="32" spans="1:60" ht="14.25" customHeight="1" x14ac:dyDescent="0.25">
      <c r="A32" s="358">
        <v>7</v>
      </c>
      <c r="B32" s="359"/>
      <c r="C32" s="335"/>
      <c r="D32" s="324"/>
      <c r="E32" s="335"/>
      <c r="F32" s="335"/>
      <c r="G32" s="1857"/>
      <c r="H32" s="335"/>
      <c r="I32" s="360"/>
      <c r="J32" s="324"/>
      <c r="K32" s="340"/>
      <c r="L32" s="341"/>
      <c r="M32" s="341"/>
      <c r="N32" s="342"/>
      <c r="O32" s="1672"/>
      <c r="P32" s="331"/>
      <c r="Q32" s="1414"/>
      <c r="R32" s="358">
        <v>7</v>
      </c>
      <c r="S32" s="335"/>
      <c r="T32" s="323"/>
      <c r="U32" s="364"/>
      <c r="V32" s="361"/>
      <c r="W32" s="360"/>
      <c r="X32" s="324"/>
      <c r="Y32" s="365"/>
      <c r="Z32" s="365"/>
      <c r="AA32" s="366"/>
      <c r="AB32" s="367"/>
      <c r="AC32" s="343"/>
      <c r="AD32" s="368"/>
      <c r="AE32" s="368"/>
      <c r="AF32" s="358">
        <v>7</v>
      </c>
      <c r="AG32" s="343"/>
      <c r="AH32" s="369"/>
      <c r="AI32" s="369"/>
      <c r="AJ32" s="369"/>
      <c r="AK32" s="368"/>
      <c r="AL32" s="368"/>
      <c r="AM32" s="368"/>
      <c r="AN32" s="368"/>
      <c r="AO32" s="368"/>
      <c r="AP32" s="368"/>
      <c r="AQ32" s="366"/>
      <c r="AR32" s="368"/>
      <c r="AS32" s="368"/>
      <c r="AT32" s="368"/>
      <c r="AU32" s="368"/>
      <c r="AV32" s="368"/>
      <c r="AW32" s="368"/>
      <c r="AX32" s="358">
        <v>7</v>
      </c>
      <c r="AY32" s="368"/>
      <c r="AZ32" s="368"/>
      <c r="BA32" s="368"/>
      <c r="BB32" s="368"/>
      <c r="BC32" s="343"/>
      <c r="BD32" s="367"/>
      <c r="BE32" s="367"/>
      <c r="BF32" s="370"/>
      <c r="BG32" s="370"/>
    </row>
    <row r="33" spans="1:59" ht="14.25" customHeight="1" x14ac:dyDescent="0.25">
      <c r="A33" s="75">
        <v>8</v>
      </c>
      <c r="B33" s="336"/>
      <c r="C33" s="343"/>
      <c r="D33" s="338"/>
      <c r="E33" s="343"/>
      <c r="F33" s="343"/>
      <c r="G33" s="371"/>
      <c r="H33" s="343"/>
      <c r="I33" s="339"/>
      <c r="J33" s="338"/>
      <c r="K33" s="340"/>
      <c r="L33" s="341"/>
      <c r="M33" s="341"/>
      <c r="N33" s="342"/>
      <c r="O33" s="1673"/>
      <c r="P33" s="375"/>
      <c r="Q33" s="376"/>
      <c r="R33" s="75">
        <v>8</v>
      </c>
      <c r="S33" s="343"/>
      <c r="T33" s="337"/>
      <c r="U33" s="344"/>
      <c r="V33" s="340"/>
      <c r="W33" s="339"/>
      <c r="X33" s="338"/>
      <c r="Y33" s="345"/>
      <c r="Z33" s="345"/>
      <c r="AA33" s="346"/>
      <c r="AB33" s="347"/>
      <c r="AC33" s="343"/>
      <c r="AD33" s="348"/>
      <c r="AE33" s="348"/>
      <c r="AF33" s="75">
        <v>8</v>
      </c>
      <c r="AG33" s="343"/>
      <c r="AH33" s="349"/>
      <c r="AI33" s="349"/>
      <c r="AJ33" s="349"/>
      <c r="AK33" s="348"/>
      <c r="AL33" s="348"/>
      <c r="AM33" s="348"/>
      <c r="AN33" s="348"/>
      <c r="AO33" s="348"/>
      <c r="AP33" s="348"/>
      <c r="AQ33" s="346"/>
      <c r="AR33" s="348"/>
      <c r="AS33" s="348"/>
      <c r="AT33" s="348"/>
      <c r="AU33" s="348"/>
      <c r="AV33" s="348"/>
      <c r="AW33" s="348"/>
      <c r="AX33" s="75">
        <v>8</v>
      </c>
      <c r="AY33" s="348"/>
      <c r="AZ33" s="348"/>
      <c r="BA33" s="348"/>
      <c r="BB33" s="348"/>
      <c r="BC33" s="343"/>
      <c r="BD33" s="347"/>
      <c r="BE33" s="347"/>
      <c r="BF33" s="350"/>
      <c r="BG33" s="350"/>
    </row>
    <row r="34" spans="1:59" ht="14.25" customHeight="1" x14ac:dyDescent="0.25">
      <c r="A34" s="75">
        <v>9</v>
      </c>
      <c r="B34" s="336"/>
      <c r="C34" s="343"/>
      <c r="D34" s="338"/>
      <c r="E34" s="343"/>
      <c r="F34" s="343"/>
      <c r="G34" s="371"/>
      <c r="H34" s="343"/>
      <c r="I34" s="339"/>
      <c r="J34" s="338"/>
      <c r="K34" s="361"/>
      <c r="L34" s="1594"/>
      <c r="M34" s="1594"/>
      <c r="N34" s="1595"/>
      <c r="O34" s="364"/>
      <c r="P34" s="331"/>
      <c r="Q34" s="376"/>
      <c r="R34" s="75">
        <v>9</v>
      </c>
      <c r="S34" s="343"/>
      <c r="T34" s="337"/>
      <c r="U34" s="344"/>
      <c r="V34" s="340"/>
      <c r="W34" s="339"/>
      <c r="X34" s="338"/>
      <c r="Y34" s="345"/>
      <c r="Z34" s="345"/>
      <c r="AA34" s="346"/>
      <c r="AB34" s="347"/>
      <c r="AC34" s="343"/>
      <c r="AD34" s="348"/>
      <c r="AE34" s="348"/>
      <c r="AF34" s="75">
        <v>9</v>
      </c>
      <c r="AG34" s="343"/>
      <c r="AH34" s="349"/>
      <c r="AI34" s="349"/>
      <c r="AJ34" s="349"/>
      <c r="AK34" s="348"/>
      <c r="AL34" s="348"/>
      <c r="AM34" s="348"/>
      <c r="AN34" s="348"/>
      <c r="AO34" s="348"/>
      <c r="AP34" s="348"/>
      <c r="AQ34" s="346"/>
      <c r="AR34" s="348"/>
      <c r="AS34" s="348"/>
      <c r="AT34" s="348"/>
      <c r="AU34" s="348"/>
      <c r="AV34" s="348"/>
      <c r="AW34" s="348"/>
      <c r="AX34" s="75">
        <v>9</v>
      </c>
      <c r="AY34" s="348"/>
      <c r="AZ34" s="348"/>
      <c r="BA34" s="348"/>
      <c r="BB34" s="348"/>
      <c r="BC34" s="343"/>
      <c r="BD34" s="347"/>
      <c r="BE34" s="347"/>
      <c r="BF34" s="350"/>
      <c r="BG34" s="350"/>
    </row>
    <row r="35" spans="1:59" ht="14.25" customHeight="1" thickBot="1" x14ac:dyDescent="0.3">
      <c r="A35" s="75">
        <v>10</v>
      </c>
      <c r="B35" s="336"/>
      <c r="C35" s="348"/>
      <c r="D35" s="347"/>
      <c r="E35" s="348"/>
      <c r="F35" s="348"/>
      <c r="G35" s="349"/>
      <c r="H35" s="348"/>
      <c r="I35" s="351"/>
      <c r="J35" s="347"/>
      <c r="K35" s="1585"/>
      <c r="L35" s="1596"/>
      <c r="M35" s="1596"/>
      <c r="N35" s="1597"/>
      <c r="O35" s="1676"/>
      <c r="P35" s="1671"/>
      <c r="Q35" s="350"/>
      <c r="R35" s="75">
        <v>10</v>
      </c>
      <c r="S35" s="348"/>
      <c r="T35" s="346"/>
      <c r="U35" s="355"/>
      <c r="V35" s="352"/>
      <c r="W35" s="351"/>
      <c r="X35" s="347"/>
      <c r="Y35" s="345"/>
      <c r="Z35" s="345"/>
      <c r="AA35" s="346"/>
      <c r="AB35" s="347"/>
      <c r="AC35" s="348"/>
      <c r="AD35" s="348"/>
      <c r="AE35" s="348"/>
      <c r="AF35" s="75">
        <v>10</v>
      </c>
      <c r="AG35" s="348"/>
      <c r="AH35" s="349"/>
      <c r="AI35" s="349"/>
      <c r="AJ35" s="349"/>
      <c r="AK35" s="348"/>
      <c r="AL35" s="348"/>
      <c r="AM35" s="348"/>
      <c r="AN35" s="348"/>
      <c r="AO35" s="348"/>
      <c r="AP35" s="348"/>
      <c r="AQ35" s="346"/>
      <c r="AR35" s="348"/>
      <c r="AS35" s="348"/>
      <c r="AT35" s="348"/>
      <c r="AU35" s="348"/>
      <c r="AV35" s="348"/>
      <c r="AW35" s="348"/>
      <c r="AX35" s="75">
        <v>10</v>
      </c>
      <c r="AY35" s="348"/>
      <c r="AZ35" s="348"/>
      <c r="BA35" s="348"/>
      <c r="BB35" s="348"/>
      <c r="BC35" s="348"/>
      <c r="BD35" s="347"/>
      <c r="BE35" s="347"/>
      <c r="BF35" s="350"/>
      <c r="BG35" s="350"/>
    </row>
    <row r="36" spans="1:59" ht="14.25" customHeight="1" thickTop="1" x14ac:dyDescent="0.25">
      <c r="A36" s="73">
        <v>11</v>
      </c>
      <c r="B36" s="356"/>
      <c r="C36" s="328"/>
      <c r="D36" s="332"/>
      <c r="E36" s="328"/>
      <c r="F36" s="328"/>
      <c r="G36" s="332"/>
      <c r="H36" s="328"/>
      <c r="I36" s="325"/>
      <c r="J36" s="332"/>
      <c r="K36" s="361"/>
      <c r="L36" s="1594"/>
      <c r="M36" s="1594"/>
      <c r="N36" s="1595"/>
      <c r="O36" s="364"/>
      <c r="P36" s="323"/>
      <c r="Q36" s="328"/>
      <c r="R36" s="73">
        <v>11</v>
      </c>
      <c r="S36" s="328"/>
      <c r="T36" s="329"/>
      <c r="U36" s="330"/>
      <c r="V36" s="327"/>
      <c r="W36" s="325"/>
      <c r="X36" s="326"/>
      <c r="Y36" s="357"/>
      <c r="Z36" s="357"/>
      <c r="AA36" s="329"/>
      <c r="AB36" s="326"/>
      <c r="AC36" s="328"/>
      <c r="AD36" s="328"/>
      <c r="AE36" s="328"/>
      <c r="AF36" s="73">
        <v>11</v>
      </c>
      <c r="AG36" s="328"/>
      <c r="AH36" s="332"/>
      <c r="AI36" s="332"/>
      <c r="AJ36" s="332"/>
      <c r="AK36" s="328"/>
      <c r="AL36" s="328"/>
      <c r="AM36" s="328"/>
      <c r="AN36" s="328"/>
      <c r="AO36" s="328"/>
      <c r="AP36" s="328"/>
      <c r="AQ36" s="329"/>
      <c r="AR36" s="328"/>
      <c r="AS36" s="328"/>
      <c r="AT36" s="328"/>
      <c r="AU36" s="328"/>
      <c r="AV36" s="328"/>
      <c r="AW36" s="328"/>
      <c r="AX36" s="73">
        <v>11</v>
      </c>
      <c r="AY36" s="328"/>
      <c r="AZ36" s="328"/>
      <c r="BA36" s="328"/>
      <c r="BB36" s="328"/>
      <c r="BC36" s="328"/>
      <c r="BD36" s="332"/>
      <c r="BE36" s="332"/>
      <c r="BF36" s="328"/>
      <c r="BG36" s="328"/>
    </row>
    <row r="37" spans="1:59" ht="14.25" customHeight="1" x14ac:dyDescent="0.25">
      <c r="A37" s="75">
        <v>12</v>
      </c>
      <c r="B37" s="336"/>
      <c r="C37" s="343"/>
      <c r="D37" s="371"/>
      <c r="E37" s="343"/>
      <c r="F37" s="343"/>
      <c r="G37" s="371"/>
      <c r="H37" s="343"/>
      <c r="I37" s="339"/>
      <c r="J37" s="371"/>
      <c r="K37" s="340"/>
      <c r="L37" s="372"/>
      <c r="M37" s="372"/>
      <c r="N37" s="373"/>
      <c r="O37" s="344"/>
      <c r="P37" s="337"/>
      <c r="Q37" s="343"/>
      <c r="R37" s="75">
        <v>12</v>
      </c>
      <c r="S37" s="343"/>
      <c r="T37" s="337"/>
      <c r="U37" s="344"/>
      <c r="V37" s="340"/>
      <c r="W37" s="339"/>
      <c r="X37" s="338"/>
      <c r="Y37" s="345"/>
      <c r="Z37" s="345"/>
      <c r="AA37" s="346"/>
      <c r="AB37" s="347"/>
      <c r="AC37" s="343"/>
      <c r="AD37" s="348"/>
      <c r="AE37" s="348"/>
      <c r="AF37" s="75">
        <v>12</v>
      </c>
      <c r="AG37" s="343"/>
      <c r="AH37" s="349"/>
      <c r="AI37" s="349"/>
      <c r="AJ37" s="349"/>
      <c r="AK37" s="348"/>
      <c r="AL37" s="348"/>
      <c r="AM37" s="348"/>
      <c r="AN37" s="348"/>
      <c r="AO37" s="348"/>
      <c r="AP37" s="348"/>
      <c r="AQ37" s="346"/>
      <c r="AR37" s="348"/>
      <c r="AS37" s="348"/>
      <c r="AT37" s="348"/>
      <c r="AU37" s="350"/>
      <c r="AV37" s="350"/>
      <c r="AW37" s="350"/>
      <c r="AX37" s="75">
        <v>12</v>
      </c>
      <c r="AY37" s="350"/>
      <c r="AZ37" s="350"/>
      <c r="BA37" s="350"/>
      <c r="BB37" s="350"/>
      <c r="BC37" s="343"/>
      <c r="BD37" s="349"/>
      <c r="BE37" s="349"/>
      <c r="BF37" s="348"/>
      <c r="BG37" s="348"/>
    </row>
    <row r="38" spans="1:59" ht="14.25" customHeight="1" x14ac:dyDescent="0.25">
      <c r="A38" s="75">
        <v>13</v>
      </c>
      <c r="B38" s="336"/>
      <c r="C38" s="343"/>
      <c r="D38" s="371"/>
      <c r="E38" s="343"/>
      <c r="F38" s="343"/>
      <c r="G38" s="371"/>
      <c r="H38" s="343"/>
      <c r="I38" s="339"/>
      <c r="J38" s="371"/>
      <c r="K38" s="340"/>
      <c r="L38" s="372"/>
      <c r="M38" s="372"/>
      <c r="N38" s="373"/>
      <c r="O38" s="344"/>
      <c r="P38" s="337"/>
      <c r="Q38" s="343"/>
      <c r="R38" s="75">
        <v>13</v>
      </c>
      <c r="S38" s="343"/>
      <c r="T38" s="337"/>
      <c r="U38" s="344"/>
      <c r="V38" s="340"/>
      <c r="W38" s="339"/>
      <c r="X38" s="338"/>
      <c r="Y38" s="345"/>
      <c r="Z38" s="345"/>
      <c r="AA38" s="346"/>
      <c r="AB38" s="347"/>
      <c r="AC38" s="343"/>
      <c r="AD38" s="348"/>
      <c r="AE38" s="348"/>
      <c r="AF38" s="75">
        <v>13</v>
      </c>
      <c r="AG38" s="343"/>
      <c r="AH38" s="349"/>
      <c r="AI38" s="349"/>
      <c r="AJ38" s="349"/>
      <c r="AK38" s="348"/>
      <c r="AL38" s="348"/>
      <c r="AM38" s="348"/>
      <c r="AN38" s="348"/>
      <c r="AO38" s="348"/>
      <c r="AP38" s="348"/>
      <c r="AQ38" s="346"/>
      <c r="AR38" s="348"/>
      <c r="AS38" s="348"/>
      <c r="AT38" s="348"/>
      <c r="AU38" s="350"/>
      <c r="AV38" s="350"/>
      <c r="AW38" s="350"/>
      <c r="AX38" s="75">
        <v>13</v>
      </c>
      <c r="AY38" s="350"/>
      <c r="AZ38" s="350"/>
      <c r="BA38" s="350"/>
      <c r="BB38" s="350"/>
      <c r="BC38" s="343"/>
      <c r="BD38" s="347"/>
      <c r="BE38" s="347"/>
      <c r="BF38" s="350"/>
      <c r="BG38" s="350"/>
    </row>
    <row r="39" spans="1:59" ht="14.25" customHeight="1" x14ac:dyDescent="0.25">
      <c r="A39" s="75">
        <v>14</v>
      </c>
      <c r="B39" s="336"/>
      <c r="C39" s="343"/>
      <c r="D39" s="371"/>
      <c r="E39" s="343"/>
      <c r="F39" s="343"/>
      <c r="G39" s="371"/>
      <c r="H39" s="343"/>
      <c r="I39" s="339"/>
      <c r="J39" s="371"/>
      <c r="K39" s="1601"/>
      <c r="L39" s="1602"/>
      <c r="M39" s="1602"/>
      <c r="N39" s="1603"/>
      <c r="O39" s="1137"/>
      <c r="P39" s="337"/>
      <c r="Q39" s="343"/>
      <c r="R39" s="75">
        <v>14</v>
      </c>
      <c r="S39" s="343"/>
      <c r="T39" s="337"/>
      <c r="U39" s="344"/>
      <c r="V39" s="340"/>
      <c r="W39" s="339"/>
      <c r="X39" s="338"/>
      <c r="Y39" s="345"/>
      <c r="Z39" s="345"/>
      <c r="AA39" s="346"/>
      <c r="AB39" s="347"/>
      <c r="AC39" s="343"/>
      <c r="AD39" s="348"/>
      <c r="AE39" s="348"/>
      <c r="AF39" s="75">
        <v>14</v>
      </c>
      <c r="AG39" s="343"/>
      <c r="AH39" s="349"/>
      <c r="AI39" s="349"/>
      <c r="AJ39" s="349"/>
      <c r="AK39" s="348"/>
      <c r="AL39" s="348"/>
      <c r="AM39" s="348"/>
      <c r="AN39" s="348"/>
      <c r="AO39" s="348"/>
      <c r="AP39" s="348"/>
      <c r="AQ39" s="346"/>
      <c r="AR39" s="348"/>
      <c r="AS39" s="348"/>
      <c r="AT39" s="348"/>
      <c r="AU39" s="350"/>
      <c r="AV39" s="350"/>
      <c r="AW39" s="350"/>
      <c r="AX39" s="75">
        <v>14</v>
      </c>
      <c r="AY39" s="350"/>
      <c r="AZ39" s="350"/>
      <c r="BA39" s="350"/>
      <c r="BB39" s="350"/>
      <c r="BC39" s="343"/>
      <c r="BD39" s="347"/>
      <c r="BE39" s="347"/>
      <c r="BF39" s="350"/>
      <c r="BG39" s="350"/>
    </row>
    <row r="40" spans="1:59" ht="14.25" customHeight="1" x14ac:dyDescent="0.25">
      <c r="A40" s="74">
        <v>15</v>
      </c>
      <c r="B40" s="374"/>
      <c r="C40" s="343"/>
      <c r="D40" s="371"/>
      <c r="E40" s="343"/>
      <c r="F40" s="343"/>
      <c r="G40" s="371"/>
      <c r="H40" s="343"/>
      <c r="I40" s="339"/>
      <c r="J40" s="371"/>
      <c r="K40" s="1598"/>
      <c r="L40" s="1599"/>
      <c r="M40" s="1599"/>
      <c r="N40" s="1600"/>
      <c r="O40" s="1677"/>
      <c r="P40" s="323"/>
      <c r="Q40" s="343"/>
      <c r="R40" s="74">
        <v>15</v>
      </c>
      <c r="S40" s="343"/>
      <c r="T40" s="337"/>
      <c r="U40" s="344"/>
      <c r="V40" s="340"/>
      <c r="W40" s="339"/>
      <c r="X40" s="338"/>
      <c r="Y40" s="375"/>
      <c r="Z40" s="375"/>
      <c r="AA40" s="337"/>
      <c r="AB40" s="338"/>
      <c r="AC40" s="343"/>
      <c r="AD40" s="343"/>
      <c r="AE40" s="343"/>
      <c r="AF40" s="74">
        <v>15</v>
      </c>
      <c r="AG40" s="343"/>
      <c r="AH40" s="371"/>
      <c r="AI40" s="371"/>
      <c r="AJ40" s="371"/>
      <c r="AK40" s="343"/>
      <c r="AL40" s="343"/>
      <c r="AM40" s="343"/>
      <c r="AN40" s="343"/>
      <c r="AO40" s="343"/>
      <c r="AP40" s="343"/>
      <c r="AQ40" s="337"/>
      <c r="AR40" s="343"/>
      <c r="AS40" s="343"/>
      <c r="AT40" s="343"/>
      <c r="AU40" s="376"/>
      <c r="AV40" s="376"/>
      <c r="AW40" s="376"/>
      <c r="AX40" s="74">
        <v>15</v>
      </c>
      <c r="AY40" s="376"/>
      <c r="AZ40" s="376"/>
      <c r="BA40" s="376"/>
      <c r="BB40" s="376"/>
      <c r="BC40" s="343"/>
      <c r="BD40" s="338"/>
      <c r="BE40" s="338"/>
      <c r="BF40" s="376"/>
      <c r="BG40" s="376"/>
    </row>
  </sheetData>
  <customSheetViews>
    <customSheetView guid="{9C153D9E-615C-443B-9CD7-551163282F03}" scale="150" showPageBreaks="1" printArea="1" hiddenColumns="1" view="pageBreakPreview">
      <pane xSplit="6" ySplit="8" topLeftCell="V16" activePane="bottomRight" state="frozen"/>
      <selection pane="bottomRight" activeCell="Y6" sqref="Y6:AB22"/>
      <colBreaks count="3" manualBreakCount="3">
        <brk id="15" max="39" man="1"/>
        <brk id="29" max="39" man="1"/>
        <brk id="47" max="39" man="1"/>
      </colBreaks>
      <pageMargins left="0.314" right="0.314" top="0.11799999999999999" bottom="0.27500000000000002" header="0.157" footer="0.11799999999999999"/>
      <pageSetup firstPageNumber="7" orientation="landscape" r:id="rId1"/>
      <headerFooter>
        <oddFooter>&amp;C&amp;P</oddFooter>
      </headerFooter>
    </customSheetView>
    <customSheetView guid="{BE9F68F7-D81B-4526-9959-D871EC50BDFF}" scale="150" showPageBreaks="1" printArea="1" hiddenColumns="1" view="pageBreakPreview">
      <pane xSplit="6" ySplit="8" topLeftCell="BF10" activePane="bottomRight" state="frozen"/>
      <selection pane="bottomRight" activeCell="G13" sqref="G13"/>
      <colBreaks count="3" manualBreakCount="3">
        <brk id="15" max="39" man="1"/>
        <brk id="29" max="39" man="1"/>
        <brk id="47" max="39" man="1"/>
      </colBreaks>
      <pageMargins left="0.314" right="0.314" top="0.11799999999999999" bottom="0.27500000000000002" header="0.157" footer="0.11799999999999999"/>
      <pageSetup firstPageNumber="7" orientation="landscape" r:id="rId2"/>
      <headerFooter>
        <oddFooter>&amp;C&amp;P</oddFooter>
      </headerFooter>
    </customSheetView>
    <customSheetView guid="{EF790C5B-80DA-4544-9EB7-EFE0323B2298}" scale="150" showPageBreaks="1" printArea="1" hiddenColumns="1" view="pageBreakPreview">
      <pane xSplit="7" ySplit="9" topLeftCell="BB19" activePane="bottomRight" state="frozen"/>
      <selection pane="bottomRight" activeCell="F13" sqref="F13:F25"/>
      <colBreaks count="3" manualBreakCount="3">
        <brk id="15" max="39" man="1"/>
        <brk id="29" max="39" man="1"/>
        <brk id="47" max="39" man="1"/>
      </colBreaks>
      <pageMargins left="0.314" right="0.314" top="0.11799999999999999" bottom="0.27500000000000002" header="0.157" footer="0.11799999999999999"/>
      <pageSetup firstPageNumber="7" orientation="landscape" r:id="rId3"/>
      <headerFooter>
        <oddFooter>&amp;C&amp;P</oddFooter>
      </headerFooter>
    </customSheetView>
    <customSheetView guid="{C9D2DBB1-CD01-4732-8C86-64BE16C94753}" showPageBreaks="1" printArea="1" hiddenColumns="1" view="pageBreakPreview">
      <selection activeCell="A3" sqref="A3:A24"/>
      <colBreaks count="3" manualBreakCount="3">
        <brk id="17" max="39" man="1"/>
        <brk id="31" max="39" man="1"/>
        <brk id="49" max="39" man="1"/>
      </colBreaks>
      <pageMargins left="0.314" right="0.314" top="0.11799999999999999" bottom="0.27500000000000002" header="0.157" footer="0.11799999999999999"/>
      <pageSetup firstPageNumber="7" orientation="landscape" r:id="rId4"/>
      <headerFooter>
        <oddFooter>&amp;C&amp;P</oddFooter>
      </headerFooter>
    </customSheetView>
    <customSheetView guid="{BFEC163F-7C4E-49B7-9F32-15225772E72F}" showPageBreaks="1" printArea="1" hiddenColumns="1" view="pageBreakPreview" topLeftCell="W11">
      <selection activeCell="BF13" sqref="BF13:BF14"/>
      <colBreaks count="3" manualBreakCount="3">
        <brk id="17" max="39" man="1"/>
        <brk id="31" max="39" man="1"/>
        <brk id="49" max="39" man="1"/>
      </colBreaks>
      <pageMargins left="0.314" right="0.314" top="0.11799999999999999" bottom="0.27500000000000002" header="0.157" footer="0.11799999999999999"/>
      <pageSetup firstPageNumber="7" orientation="landscape" r:id="rId5"/>
      <headerFooter>
        <oddFooter>&amp;C&amp;P</oddFooter>
      </headerFooter>
    </customSheetView>
    <customSheetView guid="{5529DB6B-163A-4048-9107-267B30B97DF3}" showPageBreaks="1" printArea="1" hiddenColumns="1" view="pageBreakPreview" topLeftCell="AN1">
      <selection activeCell="BC24" sqref="BC24"/>
      <colBreaks count="3" manualBreakCount="3">
        <brk id="17" max="39" man="1"/>
        <brk id="31" max="39" man="1"/>
        <brk id="49" max="39" man="1"/>
      </colBreaks>
      <pageMargins left="0.314" right="0.314" top="0.11799999999999999" bottom="0.27500000000000002" header="0.157" footer="0.11799999999999999"/>
      <pageSetup firstPageNumber="7" orientation="landscape" r:id="rId6"/>
      <headerFooter>
        <oddFooter>&amp;C&amp;P</oddFooter>
      </headerFooter>
    </customSheetView>
    <customSheetView guid="{9B0763AA-FA4B-479A-900C-C113E8BEEFEB}" showPageBreaks="1" printArea="1" hiddenColumns="1" view="pageBreakPreview" topLeftCell="AR1">
      <selection activeCell="BJ11" sqref="BJ11"/>
      <colBreaks count="3" manualBreakCount="3">
        <brk id="17" max="39" man="1"/>
        <brk id="31" max="39" man="1"/>
        <brk id="49" max="39" man="1"/>
      </colBreaks>
      <pageMargins left="0.314" right="0.314" top="0.11799999999999999" bottom="0.27500000000000002" header="0.157" footer="0.11799999999999999"/>
      <pageSetup firstPageNumber="7" orientation="landscape" r:id="rId7"/>
      <headerFooter>
        <oddFooter>&amp;C&amp;P</oddFooter>
      </headerFooter>
    </customSheetView>
    <customSheetView guid="{89903799-8228-4A6D-8A81-7F80BC61226D}" scale="150" showPageBreaks="1" printArea="1" hiddenColumns="1" view="pageBreakPreview">
      <selection activeCell="G13" sqref="G13"/>
      <colBreaks count="3" manualBreakCount="3">
        <brk id="15" max="39" man="1"/>
        <brk id="29" max="39" man="1"/>
        <brk id="47" max="39" man="1"/>
      </colBreaks>
      <pageMargins left="0.314" right="0.314" top="0.11799999999999999" bottom="0.27500000000000002" header="0.157" footer="0.11799999999999999"/>
      <pageSetup firstPageNumber="7" orientation="landscape" r:id="rId8"/>
      <headerFooter>
        <oddFooter>&amp;C&amp;P</oddFooter>
      </headerFooter>
    </customSheetView>
    <customSheetView guid="{2524630E-605A-4616-AD5D-6CF7B1E9752C}" scale="150" showPageBreaks="1" printArea="1" hiddenColumns="1" view="pageBreakPreview">
      <pane xSplit="7" ySplit="9" topLeftCell="BB10" activePane="bottomRight" state="frozen"/>
      <selection pane="bottomRight" activeCell="AZ4" sqref="AZ4:AZ11"/>
      <colBreaks count="3" manualBreakCount="3">
        <brk id="15" max="39" man="1"/>
        <brk id="29" max="39" man="1"/>
        <brk id="47" max="39" man="1"/>
      </colBreaks>
      <pageMargins left="0.314" right="0.314" top="0.11799999999999999" bottom="0.27500000000000002" header="0.157" footer="0.11799999999999999"/>
      <pageSetup firstPageNumber="7" orientation="landscape" r:id="rId9"/>
      <headerFooter>
        <oddFooter>&amp;C&amp;P</oddFooter>
      </headerFooter>
    </customSheetView>
  </customSheetViews>
  <mergeCells count="130">
    <mergeCell ref="F13:F25"/>
    <mergeCell ref="C10:E10"/>
    <mergeCell ref="C4:E7"/>
    <mergeCell ref="D13:D25"/>
    <mergeCell ref="E13:E25"/>
    <mergeCell ref="P12:P13"/>
    <mergeCell ref="P14:P15"/>
    <mergeCell ref="P16:P17"/>
    <mergeCell ref="P4:P10"/>
    <mergeCell ref="K8:N8"/>
    <mergeCell ref="I18:J18"/>
    <mergeCell ref="K19:N19"/>
    <mergeCell ref="K17:N17"/>
    <mergeCell ref="K18:N18"/>
    <mergeCell ref="K21:N21"/>
    <mergeCell ref="K10:N10"/>
    <mergeCell ref="K9:N9"/>
    <mergeCell ref="K15:N15"/>
    <mergeCell ref="K4:N7"/>
    <mergeCell ref="K16:N16"/>
    <mergeCell ref="O4:O11"/>
    <mergeCell ref="O14:O15"/>
    <mergeCell ref="K14:N14"/>
    <mergeCell ref="A3:A25"/>
    <mergeCell ref="R3:R25"/>
    <mergeCell ref="W16:X16"/>
    <mergeCell ref="V4:V7"/>
    <mergeCell ref="U8:U9"/>
    <mergeCell ref="I19:J20"/>
    <mergeCell ref="I4:J10"/>
    <mergeCell ref="I25:J25"/>
    <mergeCell ref="C13:C25"/>
    <mergeCell ref="H13:H25"/>
    <mergeCell ref="C11:E11"/>
    <mergeCell ref="K13:N13"/>
    <mergeCell ref="K12:N12"/>
    <mergeCell ref="I17:J17"/>
    <mergeCell ref="K20:N20"/>
    <mergeCell ref="K25:N25"/>
    <mergeCell ref="K11:N11"/>
    <mergeCell ref="I16:J16"/>
    <mergeCell ref="I22:J22"/>
    <mergeCell ref="I21:J21"/>
    <mergeCell ref="B4:B23"/>
    <mergeCell ref="F4:H7"/>
    <mergeCell ref="F10:H10"/>
    <mergeCell ref="F11:H11"/>
    <mergeCell ref="V19:V20"/>
    <mergeCell ref="P18:P19"/>
    <mergeCell ref="Y4:AB5"/>
    <mergeCell ref="Y25:AB25"/>
    <mergeCell ref="Y15:AB15"/>
    <mergeCell ref="Y7:AB7"/>
    <mergeCell ref="Y22:AB22"/>
    <mergeCell ref="T4:T8"/>
    <mergeCell ref="Y12:AB12"/>
    <mergeCell ref="U12:U13"/>
    <mergeCell ref="Y6:AB6"/>
    <mergeCell ref="Y20:AB20"/>
    <mergeCell ref="Y17:AB17"/>
    <mergeCell ref="W17:X17"/>
    <mergeCell ref="W4:X10"/>
    <mergeCell ref="Y8:AB8"/>
    <mergeCell ref="Y13:AB13"/>
    <mergeCell ref="Y21:AB21"/>
    <mergeCell ref="Y14:AB14"/>
    <mergeCell ref="Y18:AB18"/>
    <mergeCell ref="Q4:Q13"/>
    <mergeCell ref="U4:U7"/>
    <mergeCell ref="Y16:AB16"/>
    <mergeCell ref="BG4:BG7"/>
    <mergeCell ref="BF13:BF14"/>
    <mergeCell ref="BF4:BF10"/>
    <mergeCell ref="AO14:AO25"/>
    <mergeCell ref="AY4:AY14"/>
    <mergeCell ref="AM14:AM25"/>
    <mergeCell ref="AH10:AP10"/>
    <mergeCell ref="BE4:BE9"/>
    <mergeCell ref="AX3:AX25"/>
    <mergeCell ref="AV4:AV13"/>
    <mergeCell ref="AZ4:AZ11"/>
    <mergeCell ref="AS4:AS13"/>
    <mergeCell ref="BC4:BC10"/>
    <mergeCell ref="BD4:BD7"/>
    <mergeCell ref="AR4:AR8"/>
    <mergeCell ref="AH3:AK3"/>
    <mergeCell ref="BB4:BB12"/>
    <mergeCell ref="BA15:BA20"/>
    <mergeCell ref="AH4:AP8"/>
    <mergeCell ref="AU4:AU13"/>
    <mergeCell ref="BA4:BA11"/>
    <mergeCell ref="AD16:AD18"/>
    <mergeCell ref="Y9:AB9"/>
    <mergeCell ref="AY15:AY20"/>
    <mergeCell ref="AW15:AW20"/>
    <mergeCell ref="AG15:AG16"/>
    <mergeCell ref="AD19:AD20"/>
    <mergeCell ref="AZ15:AZ20"/>
    <mergeCell ref="Y10:AB10"/>
    <mergeCell ref="AN14:AN25"/>
    <mergeCell ref="AS15:AS20"/>
    <mergeCell ref="AD21:AD22"/>
    <mergeCell ref="AH14:AH25"/>
    <mergeCell ref="AT4:AT11"/>
    <mergeCell ref="AU15:AU20"/>
    <mergeCell ref="AD4:AD7"/>
    <mergeCell ref="K3:N3"/>
    <mergeCell ref="AW4:AW13"/>
    <mergeCell ref="AV15:AV20"/>
    <mergeCell ref="AK14:AK25"/>
    <mergeCell ref="AJ14:AJ25"/>
    <mergeCell ref="U10:U11"/>
    <mergeCell ref="Y19:AB19"/>
    <mergeCell ref="AI14:AI25"/>
    <mergeCell ref="AP14:AP25"/>
    <mergeCell ref="AT15:AT20"/>
    <mergeCell ref="AL14:AL25"/>
    <mergeCell ref="Y23:AB23"/>
    <mergeCell ref="W25:X25"/>
    <mergeCell ref="V16:V17"/>
    <mergeCell ref="Y11:AB11"/>
    <mergeCell ref="AH11:AP12"/>
    <mergeCell ref="S4:S14"/>
    <mergeCell ref="AF3:AF25"/>
    <mergeCell ref="Y3:Z3"/>
    <mergeCell ref="AE4:AE10"/>
    <mergeCell ref="AG4:AG9"/>
    <mergeCell ref="AD11:AD14"/>
    <mergeCell ref="AC4:AC10"/>
    <mergeCell ref="S19:S20"/>
  </mergeCells>
  <pageMargins left="0.314" right="0.314" top="0.11799999999999999" bottom="0.27500000000000002" header="0.157" footer="0.11799999999999999"/>
  <pageSetup firstPageNumber="7" orientation="landscape" r:id="rId10"/>
  <headerFooter>
    <oddFooter>&amp;C&amp;P</oddFooter>
  </headerFooter>
  <colBreaks count="3" manualBreakCount="3">
    <brk id="15" max="39" man="1"/>
    <brk id="29" max="39" man="1"/>
    <brk id="47" max="39" man="1"/>
  </colBreaks>
  <drawing r:id="rId1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50"/>
  <sheetViews>
    <sheetView view="pageBreakPreview" topLeftCell="P4" zoomScale="160" zoomScaleNormal="90" zoomScaleSheetLayoutView="180" zoomScalePageLayoutView="90" workbookViewId="0">
      <selection activeCell="AB5" sqref="AB5:AB29"/>
    </sheetView>
  </sheetViews>
  <sheetFormatPr defaultColWidth="9.140625" defaultRowHeight="12.75" x14ac:dyDescent="0.2"/>
  <cols>
    <col min="1" max="1" width="3.5703125" style="381" customWidth="1"/>
    <col min="2" max="2" width="5.5703125" style="381" customWidth="1"/>
    <col min="3" max="3" width="8.5703125" style="381" customWidth="1"/>
    <col min="4" max="4" width="5.140625" style="381" customWidth="1"/>
    <col min="5" max="5" width="12.140625" style="381" customWidth="1"/>
    <col min="6" max="6" width="8.42578125" style="381" customWidth="1"/>
    <col min="7" max="7" width="3.85546875" style="381" customWidth="1"/>
    <col min="8" max="8" width="9.7109375" style="381" customWidth="1"/>
    <col min="9" max="9" width="10" style="461" customWidth="1"/>
    <col min="10" max="10" width="2.5703125" style="461" customWidth="1"/>
    <col min="11" max="11" width="15" style="461" customWidth="1"/>
    <col min="12" max="12" width="2.85546875" style="381" customWidth="1"/>
    <col min="13" max="13" width="16" style="381" customWidth="1"/>
    <col min="14" max="14" width="19.28515625" style="381" customWidth="1"/>
    <col min="15" max="15" width="12.28515625" style="381" customWidth="1"/>
    <col min="16" max="16" width="3.5703125" style="381" customWidth="1"/>
    <col min="17" max="25" width="4.28515625" style="381" customWidth="1"/>
    <col min="26" max="26" width="3" style="381" customWidth="1"/>
    <col min="27" max="27" width="9.28515625" style="381" customWidth="1"/>
    <col min="28" max="28" width="11.42578125" style="381" customWidth="1"/>
    <col min="29" max="29" width="12.42578125" style="381" customWidth="1"/>
    <col min="30" max="34" width="11.28515625" style="381" customWidth="1"/>
    <col min="35" max="35" width="3.5703125" style="381" customWidth="1"/>
    <col min="36" max="36" width="13.7109375" style="381" customWidth="1"/>
    <col min="37" max="37" width="10.7109375" style="381" customWidth="1"/>
    <col min="38" max="38" width="17.28515625" style="381" customWidth="1"/>
    <col min="39" max="39" width="10.7109375" style="381" customWidth="1"/>
    <col min="40" max="40" width="35.5703125" style="381" customWidth="1"/>
    <col min="41" max="43" width="10.7109375" style="381" customWidth="1"/>
    <col min="44" max="44" width="14.42578125" style="381" customWidth="1"/>
    <col min="45" max="45" width="9.140625" style="381" customWidth="1"/>
    <col min="46" max="48" width="10.7109375" style="381" customWidth="1"/>
    <col min="49" max="49" width="7.28515625" style="381" customWidth="1"/>
    <col min="50" max="50" width="7.7109375" style="381" customWidth="1"/>
    <col min="51" max="51" width="12.28515625" style="381" customWidth="1"/>
    <col min="52" max="52" width="7.85546875" style="381" customWidth="1"/>
    <col min="53" max="53" width="3.5703125" style="381" customWidth="1"/>
    <col min="54" max="54" width="14.140625" style="381" customWidth="1"/>
    <col min="55" max="55" width="15.5703125" style="381" customWidth="1"/>
    <col min="56" max="56" width="11.28515625" style="381" customWidth="1"/>
    <col min="57" max="57" width="9" style="381" customWidth="1"/>
    <col min="58" max="58" width="17.28515625" style="381" customWidth="1"/>
    <col min="59" max="59" width="14.140625" style="381" customWidth="1"/>
    <col min="60" max="63" width="10.5703125" style="381" customWidth="1"/>
    <col min="64" max="64" width="10.5703125" customWidth="1"/>
    <col min="65" max="65" width="9.140625" style="310" customWidth="1"/>
  </cols>
  <sheetData>
    <row r="1" spans="1:64" ht="15.75" customHeight="1" x14ac:dyDescent="0.25">
      <c r="A1" s="379" t="s">
        <v>543</v>
      </c>
      <c r="B1" s="379"/>
      <c r="C1" s="256"/>
      <c r="D1" s="256"/>
      <c r="E1" s="263"/>
      <c r="F1" s="263"/>
      <c r="G1" s="263"/>
      <c r="H1" s="263"/>
      <c r="I1" s="264"/>
      <c r="J1" s="380"/>
      <c r="K1" s="264"/>
      <c r="L1" s="263"/>
      <c r="M1" s="263"/>
      <c r="N1" s="263"/>
      <c r="O1" s="263"/>
      <c r="P1" s="379" t="s">
        <v>544</v>
      </c>
      <c r="R1" s="382"/>
      <c r="S1" s="382"/>
      <c r="T1" s="382"/>
      <c r="U1" s="269"/>
      <c r="V1" s="269"/>
      <c r="W1" s="269"/>
      <c r="X1" s="269"/>
      <c r="Y1" s="269"/>
      <c r="Z1" s="263"/>
      <c r="AA1" s="263"/>
      <c r="AB1" s="263"/>
      <c r="AC1" s="263"/>
      <c r="AD1" s="263"/>
      <c r="AE1" s="263"/>
      <c r="AF1" s="263"/>
      <c r="AG1" s="263"/>
      <c r="AH1" s="263"/>
      <c r="AI1" s="379" t="s">
        <v>545</v>
      </c>
      <c r="AJ1" s="263"/>
      <c r="AK1" s="263"/>
      <c r="AL1" s="263"/>
      <c r="AM1" s="263"/>
      <c r="AN1" s="263"/>
      <c r="AO1" s="263"/>
      <c r="AP1" s="263"/>
      <c r="AQ1" s="265"/>
      <c r="AR1" s="265"/>
      <c r="AS1" s="263"/>
      <c r="AT1" s="263"/>
      <c r="AU1" s="263"/>
      <c r="AV1" s="263"/>
      <c r="AW1" s="265"/>
      <c r="AX1" s="265"/>
      <c r="AY1" s="265"/>
      <c r="AZ1" s="263"/>
      <c r="BA1" s="379" t="s">
        <v>546</v>
      </c>
      <c r="BB1" s="265"/>
      <c r="BC1" s="265"/>
      <c r="BD1" s="263"/>
      <c r="BE1" s="265"/>
      <c r="BF1" s="263"/>
      <c r="BG1" s="265"/>
      <c r="BH1" s="263"/>
      <c r="BI1" s="265"/>
      <c r="BJ1" s="265"/>
      <c r="BK1" s="265"/>
    </row>
    <row r="2" spans="1:64" ht="15.75" customHeight="1" x14ac:dyDescent="0.25">
      <c r="A2" s="379"/>
      <c r="B2" s="379"/>
      <c r="C2" s="256"/>
      <c r="D2" s="256"/>
      <c r="E2" s="384"/>
      <c r="F2" s="384"/>
      <c r="G2" s="384"/>
      <c r="H2" s="384"/>
      <c r="I2" s="385"/>
      <c r="J2" s="386"/>
      <c r="K2" s="385"/>
      <c r="L2" s="384"/>
      <c r="M2" s="384"/>
      <c r="N2" s="384"/>
      <c r="O2" s="384"/>
      <c r="P2" s="379"/>
      <c r="R2" s="387"/>
      <c r="S2" s="387"/>
      <c r="T2" s="387"/>
      <c r="U2" s="388"/>
      <c r="V2" s="388"/>
      <c r="W2" s="388"/>
      <c r="X2" s="388"/>
      <c r="Y2" s="388"/>
      <c r="Z2" s="384"/>
      <c r="AA2" s="384"/>
      <c r="AB2" s="384"/>
      <c r="AC2" s="384"/>
      <c r="AD2" s="384"/>
      <c r="AE2" s="384"/>
      <c r="AF2" s="384"/>
      <c r="AG2" s="384"/>
      <c r="AH2" s="384"/>
      <c r="AI2" s="389"/>
      <c r="AJ2" s="384"/>
      <c r="AK2" s="384"/>
      <c r="AL2" s="384"/>
      <c r="AM2" s="384"/>
      <c r="AN2" s="384"/>
      <c r="AO2" s="384"/>
      <c r="AP2" s="384"/>
      <c r="AQ2" s="176"/>
      <c r="AR2" s="176"/>
      <c r="AS2" s="384"/>
      <c r="AT2" s="384"/>
      <c r="AU2" s="384"/>
      <c r="AV2" s="384"/>
      <c r="AW2" s="176"/>
      <c r="AX2" s="176"/>
      <c r="AY2" s="176"/>
      <c r="AZ2" s="176"/>
      <c r="BA2" s="389"/>
      <c r="BB2" s="176"/>
      <c r="BC2" s="176"/>
      <c r="BD2" s="384"/>
      <c r="BE2" s="176"/>
      <c r="BF2" s="384"/>
      <c r="BG2" s="176"/>
      <c r="BH2" s="176"/>
      <c r="BI2" s="176"/>
      <c r="BJ2" s="176"/>
      <c r="BK2" s="176"/>
    </row>
    <row r="3" spans="1:64" ht="15.75" customHeight="1" x14ac:dyDescent="0.25">
      <c r="A3" s="267"/>
      <c r="B3" s="267"/>
      <c r="C3" s="384"/>
      <c r="D3" s="384"/>
      <c r="E3" s="384"/>
      <c r="F3" s="384"/>
      <c r="G3" s="384"/>
      <c r="H3" s="384"/>
      <c r="I3" s="385"/>
      <c r="J3" s="385"/>
      <c r="K3" s="385"/>
      <c r="L3" s="384"/>
      <c r="M3" s="384"/>
      <c r="N3" s="384"/>
      <c r="O3" s="384"/>
      <c r="P3" s="267"/>
      <c r="Q3" s="388"/>
      <c r="R3" s="388"/>
      <c r="S3" s="388"/>
      <c r="T3" s="388"/>
      <c r="U3" s="388"/>
      <c r="V3" s="388"/>
      <c r="W3" s="388"/>
      <c r="X3" s="388"/>
      <c r="Y3" s="388"/>
      <c r="Z3" s="384"/>
      <c r="AA3" s="384"/>
      <c r="AB3" s="384"/>
      <c r="AC3" s="384"/>
      <c r="AD3" s="384"/>
      <c r="AE3" s="384"/>
      <c r="AF3" s="384"/>
      <c r="AG3" s="384"/>
      <c r="AH3" s="384"/>
      <c r="AI3" s="176"/>
      <c r="AJ3" s="384"/>
      <c r="AK3" s="384"/>
      <c r="AL3" s="384"/>
      <c r="AM3" s="384"/>
      <c r="AN3" s="384"/>
      <c r="AO3" s="384"/>
      <c r="AP3" s="384"/>
      <c r="AQ3" s="384"/>
      <c r="AR3" s="384"/>
      <c r="AS3" s="384"/>
      <c r="AT3" s="384"/>
      <c r="AU3" s="384"/>
      <c r="AV3" s="384"/>
      <c r="AW3" s="390"/>
      <c r="AX3" s="390"/>
      <c r="AY3" s="390"/>
      <c r="AZ3" s="390"/>
      <c r="BA3" s="176"/>
      <c r="BB3" s="390"/>
      <c r="BC3" s="390"/>
      <c r="BD3" s="384"/>
      <c r="BE3" s="384"/>
      <c r="BF3" s="384"/>
      <c r="BG3" s="390"/>
      <c r="BH3" s="176"/>
      <c r="BI3" s="390"/>
      <c r="BJ3" s="390"/>
      <c r="BK3" s="390"/>
    </row>
    <row r="4" spans="1:64" ht="14.25" customHeight="1" x14ac:dyDescent="0.25">
      <c r="A4" s="2530" t="s">
        <v>547</v>
      </c>
      <c r="B4" s="250">
        <v>3</v>
      </c>
      <c r="C4" s="250">
        <f>B4+0.01</f>
        <v>3.01</v>
      </c>
      <c r="D4" s="274">
        <f>C4+0.01</f>
        <v>3.0199999999999996</v>
      </c>
      <c r="E4" s="391"/>
      <c r="F4" s="251">
        <f>D4+0.01</f>
        <v>3.0299999999999994</v>
      </c>
      <c r="G4" s="2401">
        <f>F4+0.01</f>
        <v>3.0399999999999991</v>
      </c>
      <c r="H4" s="2560"/>
      <c r="I4" s="251">
        <f>G4+0.01</f>
        <v>3.0499999999999989</v>
      </c>
      <c r="J4" s="2401">
        <f>I4+0.01</f>
        <v>3.0599999999999987</v>
      </c>
      <c r="K4" s="2560"/>
      <c r="L4" s="2401">
        <f>J4+0.01</f>
        <v>3.0699999999999985</v>
      </c>
      <c r="M4" s="2560"/>
      <c r="N4" s="251">
        <f>L4+0.01</f>
        <v>3.0799999999999983</v>
      </c>
      <c r="O4" s="251">
        <f>N4+0.01</f>
        <v>3.0899999999999981</v>
      </c>
      <c r="P4" s="2530" t="s">
        <v>548</v>
      </c>
      <c r="Q4" s="2401">
        <f>O4+0.01</f>
        <v>3.0999999999999979</v>
      </c>
      <c r="R4" s="2402"/>
      <c r="S4" s="392"/>
      <c r="T4" s="392"/>
      <c r="U4" s="392"/>
      <c r="V4" s="392"/>
      <c r="W4" s="392"/>
      <c r="X4" s="392"/>
      <c r="Y4" s="391"/>
      <c r="Z4" s="2401">
        <f>Q4+0.01</f>
        <v>3.1099999999999977</v>
      </c>
      <c r="AA4" s="2560"/>
      <c r="AB4" s="250">
        <f>Z4+0.01</f>
        <v>3.1199999999999974</v>
      </c>
      <c r="AC4" s="250">
        <f t="shared" ref="AC4:AH4" si="0">AB4+0.01</f>
        <v>3.1299999999999972</v>
      </c>
      <c r="AD4" s="250">
        <f t="shared" si="0"/>
        <v>3.139999999999997</v>
      </c>
      <c r="AE4" s="250">
        <f t="shared" si="0"/>
        <v>3.1499999999999968</v>
      </c>
      <c r="AF4" s="250">
        <f t="shared" si="0"/>
        <v>3.1599999999999966</v>
      </c>
      <c r="AG4" s="250">
        <f t="shared" si="0"/>
        <v>3.1699999999999964</v>
      </c>
      <c r="AH4" s="250">
        <f t="shared" si="0"/>
        <v>3.1799999999999962</v>
      </c>
      <c r="AI4" s="2530" t="s">
        <v>549</v>
      </c>
      <c r="AJ4" s="2254">
        <f>AH4+0.01</f>
        <v>3.1899999999999959</v>
      </c>
      <c r="AK4" s="2254">
        <f t="shared" ref="AK4:AP4" si="1">AJ4+0.01</f>
        <v>3.1999999999999957</v>
      </c>
      <c r="AL4" s="2254">
        <f t="shared" si="1"/>
        <v>3.2099999999999955</v>
      </c>
      <c r="AM4" s="2254">
        <f t="shared" si="1"/>
        <v>3.2199999999999953</v>
      </c>
      <c r="AN4" s="2254">
        <f t="shared" si="1"/>
        <v>3.2299999999999951</v>
      </c>
      <c r="AO4" s="2254">
        <f t="shared" si="1"/>
        <v>3.2399999999999949</v>
      </c>
      <c r="AP4" s="2240">
        <f t="shared" si="1"/>
        <v>3.2499999999999947</v>
      </c>
      <c r="AQ4" s="251">
        <f t="shared" ref="AQ4:AV4" si="2">AP4+0.01</f>
        <v>3.2599999999999945</v>
      </c>
      <c r="AR4" s="251">
        <f>AQ4+0.01</f>
        <v>3.2699999999999942</v>
      </c>
      <c r="AS4" s="251">
        <f>AR4+0.01</f>
        <v>3.279999999999994</v>
      </c>
      <c r="AT4" s="251">
        <f t="shared" si="2"/>
        <v>3.2899999999999938</v>
      </c>
      <c r="AU4" s="251">
        <f t="shared" si="2"/>
        <v>3.2999999999999936</v>
      </c>
      <c r="AV4" s="274">
        <f t="shared" si="2"/>
        <v>3.3099999999999934</v>
      </c>
      <c r="AW4" s="251">
        <f>AV4+0.01</f>
        <v>3.3199999999999932</v>
      </c>
      <c r="AX4" s="251">
        <f>AW4+0.01</f>
        <v>3.329999999999993</v>
      </c>
      <c r="AY4" s="251">
        <f>AX4+0.01</f>
        <v>3.3399999999999928</v>
      </c>
      <c r="AZ4" s="251">
        <f>AY4+0.01</f>
        <v>3.3499999999999925</v>
      </c>
      <c r="BA4" s="2530" t="s">
        <v>550</v>
      </c>
      <c r="BB4" s="1679">
        <f>AZ4+0.01</f>
        <v>3.3599999999999923</v>
      </c>
      <c r="BC4" s="1858">
        <f t="shared" ref="BC4:BL4" si="3">BB4+0.01</f>
        <v>3.3699999999999921</v>
      </c>
      <c r="BD4" s="250">
        <f t="shared" si="3"/>
        <v>3.3799999999999919</v>
      </c>
      <c r="BE4" s="251">
        <f t="shared" si="3"/>
        <v>3.3899999999999917</v>
      </c>
      <c r="BF4" s="251">
        <f t="shared" si="3"/>
        <v>3.3999999999999915</v>
      </c>
      <c r="BG4" s="251">
        <f t="shared" si="3"/>
        <v>3.4099999999999913</v>
      </c>
      <c r="BH4" s="251">
        <f t="shared" si="3"/>
        <v>3.419999999999991</v>
      </c>
      <c r="BI4" s="251">
        <f t="shared" si="3"/>
        <v>3.4299999999999908</v>
      </c>
      <c r="BJ4" s="251">
        <f t="shared" si="3"/>
        <v>3.4399999999999906</v>
      </c>
      <c r="BK4" s="251">
        <f t="shared" si="3"/>
        <v>3.4499999999999904</v>
      </c>
      <c r="BL4" s="251">
        <f t="shared" si="3"/>
        <v>3.4599999999999902</v>
      </c>
    </row>
    <row r="5" spans="1:64" ht="14.25" customHeight="1" x14ac:dyDescent="0.2">
      <c r="A5" s="2531"/>
      <c r="B5" s="2513" t="s">
        <v>551</v>
      </c>
      <c r="C5" s="2436" t="s">
        <v>4142</v>
      </c>
      <c r="D5" s="2556" t="s">
        <v>552</v>
      </c>
      <c r="E5" s="2557"/>
      <c r="F5" s="2378" t="s">
        <v>553</v>
      </c>
      <c r="G5" s="2486" t="s">
        <v>554</v>
      </c>
      <c r="H5" s="2488"/>
      <c r="I5" s="2374" t="s">
        <v>555</v>
      </c>
      <c r="J5" s="2497" t="s">
        <v>556</v>
      </c>
      <c r="K5" s="2561"/>
      <c r="L5" s="2497" t="s">
        <v>557</v>
      </c>
      <c r="M5" s="2561"/>
      <c r="N5" s="2378" t="s">
        <v>558</v>
      </c>
      <c r="O5" s="2378" t="s">
        <v>559</v>
      </c>
      <c r="P5" s="2531"/>
      <c r="Q5" s="2497" t="s">
        <v>560</v>
      </c>
      <c r="R5" s="2568"/>
      <c r="S5" s="2568"/>
      <c r="T5" s="2568"/>
      <c r="U5" s="2568"/>
      <c r="V5" s="2568"/>
      <c r="W5" s="2568"/>
      <c r="X5" s="2568"/>
      <c r="Y5" s="2561"/>
      <c r="Z5" s="2403" t="s">
        <v>3676</v>
      </c>
      <c r="AA5" s="2415"/>
      <c r="AB5" s="2377" t="s">
        <v>4212</v>
      </c>
      <c r="AC5" s="2374" t="s">
        <v>3367</v>
      </c>
      <c r="AD5" s="2374" t="s">
        <v>3368</v>
      </c>
      <c r="AE5" s="2374" t="s">
        <v>3369</v>
      </c>
      <c r="AF5" s="2374" t="s">
        <v>3370</v>
      </c>
      <c r="AG5" s="2374" t="s">
        <v>561</v>
      </c>
      <c r="AH5" s="2374" t="s">
        <v>562</v>
      </c>
      <c r="AI5" s="2531"/>
      <c r="AJ5" s="2544" t="s">
        <v>4143</v>
      </c>
      <c r="AK5" s="2547" t="s">
        <v>4144</v>
      </c>
      <c r="AL5" s="2436" t="s">
        <v>4145</v>
      </c>
      <c r="AM5" s="2547" t="s">
        <v>4146</v>
      </c>
      <c r="AN5" s="2436" t="s">
        <v>4147</v>
      </c>
      <c r="AO5" s="2547" t="s">
        <v>4174</v>
      </c>
      <c r="AP5" s="2374" t="s">
        <v>563</v>
      </c>
      <c r="AQ5" s="2374" t="s">
        <v>564</v>
      </c>
      <c r="AR5" s="2374" t="s">
        <v>3797</v>
      </c>
      <c r="AS5" s="2371" t="s">
        <v>3798</v>
      </c>
      <c r="AT5" s="2378" t="s">
        <v>565</v>
      </c>
      <c r="AU5" s="2378" t="s">
        <v>566</v>
      </c>
      <c r="AV5" s="2426" t="s">
        <v>3799</v>
      </c>
      <c r="AW5" s="2378" t="s">
        <v>4113</v>
      </c>
      <c r="AX5" s="2378" t="s">
        <v>567</v>
      </c>
      <c r="AY5" s="2378" t="s">
        <v>568</v>
      </c>
      <c r="AZ5" s="2378" t="s">
        <v>569</v>
      </c>
      <c r="BA5" s="2531"/>
      <c r="BB5" s="2573" t="s">
        <v>3823</v>
      </c>
      <c r="BC5" s="2371" t="s">
        <v>3665</v>
      </c>
      <c r="BD5" s="2487" t="s">
        <v>570</v>
      </c>
      <c r="BE5" s="2377" t="s">
        <v>3804</v>
      </c>
      <c r="BF5" s="2371" t="s">
        <v>3808</v>
      </c>
      <c r="BG5" s="2378" t="s">
        <v>571</v>
      </c>
      <c r="BH5" s="2378" t="s">
        <v>572</v>
      </c>
      <c r="BI5" s="2378" t="s">
        <v>573</v>
      </c>
      <c r="BJ5" s="2378" t="s">
        <v>574</v>
      </c>
      <c r="BK5" s="2378" t="s">
        <v>575</v>
      </c>
      <c r="BL5" s="2378" t="s">
        <v>576</v>
      </c>
    </row>
    <row r="6" spans="1:64" ht="13.5" customHeight="1" x14ac:dyDescent="0.2">
      <c r="A6" s="2531"/>
      <c r="B6" s="2513"/>
      <c r="C6" s="2436"/>
      <c r="D6" s="2556"/>
      <c r="E6" s="2557"/>
      <c r="F6" s="2378"/>
      <c r="G6" s="2486"/>
      <c r="H6" s="2488"/>
      <c r="I6" s="2374"/>
      <c r="J6" s="2497"/>
      <c r="K6" s="2561"/>
      <c r="L6" s="2497"/>
      <c r="M6" s="2561"/>
      <c r="N6" s="2378"/>
      <c r="O6" s="2378"/>
      <c r="P6" s="2531"/>
      <c r="Q6" s="2497"/>
      <c r="R6" s="2568"/>
      <c r="S6" s="2568"/>
      <c r="T6" s="2568"/>
      <c r="U6" s="2568"/>
      <c r="V6" s="2568"/>
      <c r="W6" s="2568"/>
      <c r="X6" s="2568"/>
      <c r="Y6" s="2561"/>
      <c r="Z6" s="2403"/>
      <c r="AA6" s="2415"/>
      <c r="AB6" s="2377"/>
      <c r="AC6" s="2374"/>
      <c r="AD6" s="2374"/>
      <c r="AE6" s="2374"/>
      <c r="AF6" s="2374"/>
      <c r="AG6" s="2374"/>
      <c r="AH6" s="2374"/>
      <c r="AI6" s="2531"/>
      <c r="AJ6" s="2544"/>
      <c r="AK6" s="2547"/>
      <c r="AL6" s="2436"/>
      <c r="AM6" s="2547"/>
      <c r="AN6" s="2436"/>
      <c r="AO6" s="2547"/>
      <c r="AP6" s="2374"/>
      <c r="AQ6" s="2374"/>
      <c r="AR6" s="2374"/>
      <c r="AS6" s="2371"/>
      <c r="AT6" s="2378"/>
      <c r="AU6" s="2378"/>
      <c r="AV6" s="2426"/>
      <c r="AW6" s="2378"/>
      <c r="AX6" s="2378"/>
      <c r="AY6" s="2378"/>
      <c r="AZ6" s="2378"/>
      <c r="BA6" s="2531"/>
      <c r="BB6" s="2573"/>
      <c r="BC6" s="2371"/>
      <c r="BD6" s="2487"/>
      <c r="BE6" s="2377"/>
      <c r="BF6" s="2371"/>
      <c r="BG6" s="2378"/>
      <c r="BH6" s="2378"/>
      <c r="BI6" s="2378"/>
      <c r="BJ6" s="2378"/>
      <c r="BK6" s="2378"/>
      <c r="BL6" s="2378"/>
    </row>
    <row r="7" spans="1:64" ht="12.75" customHeight="1" x14ac:dyDescent="0.2">
      <c r="A7" s="2531"/>
      <c r="B7" s="2513"/>
      <c r="C7" s="2436"/>
      <c r="D7" s="2556"/>
      <c r="E7" s="2557"/>
      <c r="F7" s="2378"/>
      <c r="G7" s="2486"/>
      <c r="H7" s="2488"/>
      <c r="I7" s="2374"/>
      <c r="J7" s="2497"/>
      <c r="K7" s="2561"/>
      <c r="L7" s="2497"/>
      <c r="M7" s="2561"/>
      <c r="N7" s="2378"/>
      <c r="O7" s="2378"/>
      <c r="P7" s="2531"/>
      <c r="Q7" s="2497"/>
      <c r="R7" s="2568"/>
      <c r="S7" s="2568"/>
      <c r="T7" s="2568"/>
      <c r="U7" s="2568"/>
      <c r="V7" s="2568"/>
      <c r="W7" s="2568"/>
      <c r="X7" s="2568"/>
      <c r="Y7" s="2561"/>
      <c r="Z7" s="2403"/>
      <c r="AA7" s="2415"/>
      <c r="AB7" s="2377"/>
      <c r="AC7" s="2374"/>
      <c r="AD7" s="2374"/>
      <c r="AE7" s="2374"/>
      <c r="AF7" s="2374"/>
      <c r="AG7" s="2374"/>
      <c r="AH7" s="2374"/>
      <c r="AI7" s="2531"/>
      <c r="AJ7" s="2544"/>
      <c r="AK7" s="2547"/>
      <c r="AL7" s="2436"/>
      <c r="AM7" s="2547"/>
      <c r="AN7" s="2436"/>
      <c r="AO7" s="2547"/>
      <c r="AP7" s="2374"/>
      <c r="AQ7" s="2374"/>
      <c r="AR7" s="2374"/>
      <c r="AS7" s="2371"/>
      <c r="AT7" s="2378"/>
      <c r="AU7" s="2378"/>
      <c r="AV7" s="2426"/>
      <c r="AW7" s="2378"/>
      <c r="AX7" s="2378"/>
      <c r="AY7" s="2378"/>
      <c r="AZ7" s="2378"/>
      <c r="BA7" s="2531"/>
      <c r="BB7" s="2573"/>
      <c r="BC7" s="1859"/>
      <c r="BD7" s="2487"/>
      <c r="BE7" s="2377"/>
      <c r="BF7" s="2371"/>
      <c r="BG7" s="2378"/>
      <c r="BH7" s="2378"/>
      <c r="BI7" s="2378"/>
      <c r="BJ7" s="2378"/>
      <c r="BK7" s="2378"/>
      <c r="BL7" s="2378"/>
    </row>
    <row r="8" spans="1:64" ht="13.5" customHeight="1" x14ac:dyDescent="0.2">
      <c r="A8" s="2531"/>
      <c r="B8" s="2513"/>
      <c r="C8" s="2436"/>
      <c r="D8" s="2556"/>
      <c r="E8" s="2557"/>
      <c r="F8" s="2378"/>
      <c r="G8" s="2486"/>
      <c r="H8" s="2488"/>
      <c r="I8" s="2374"/>
      <c r="J8" s="395"/>
      <c r="K8" s="253"/>
      <c r="L8" s="2497"/>
      <c r="M8" s="2561"/>
      <c r="N8" s="2378"/>
      <c r="O8" s="2378"/>
      <c r="P8" s="2531"/>
      <c r="Q8" s="2565" t="s">
        <v>577</v>
      </c>
      <c r="R8" s="2566"/>
      <c r="S8" s="2566"/>
      <c r="T8" s="2566"/>
      <c r="U8" s="2566"/>
      <c r="V8" s="2566"/>
      <c r="W8" s="2566"/>
      <c r="X8" s="2566"/>
      <c r="Y8" s="2567"/>
      <c r="Z8" s="2403"/>
      <c r="AA8" s="2415"/>
      <c r="AB8" s="2377"/>
      <c r="AC8" s="2374"/>
      <c r="AD8" s="2374"/>
      <c r="AE8" s="2374"/>
      <c r="AF8" s="2374"/>
      <c r="AG8" s="2374"/>
      <c r="AH8" s="2374"/>
      <c r="AI8" s="2531"/>
      <c r="AJ8" s="2544"/>
      <c r="AK8" s="2547"/>
      <c r="AL8" s="2436"/>
      <c r="AM8" s="2547"/>
      <c r="AN8" s="2436"/>
      <c r="AO8" s="2547"/>
      <c r="AP8" s="2374"/>
      <c r="AQ8" s="2374"/>
      <c r="AR8" s="2374"/>
      <c r="AS8" s="2371"/>
      <c r="AT8" s="2378"/>
      <c r="AU8" s="2378"/>
      <c r="AV8" s="2426"/>
      <c r="AW8" s="2378"/>
      <c r="AX8" s="2378"/>
      <c r="AY8" s="2378"/>
      <c r="AZ8" s="2378"/>
      <c r="BA8" s="2531"/>
      <c r="BB8" s="2573"/>
      <c r="BC8" s="2570"/>
      <c r="BD8" s="2487"/>
      <c r="BE8" s="2377"/>
      <c r="BF8" s="2371"/>
      <c r="BG8" s="2378"/>
      <c r="BH8" s="2378"/>
      <c r="BI8" s="2378"/>
      <c r="BJ8" s="2378"/>
      <c r="BK8" s="2378"/>
      <c r="BL8" s="2378"/>
    </row>
    <row r="9" spans="1:64" ht="13.5" x14ac:dyDescent="0.25">
      <c r="A9" s="2531"/>
      <c r="B9" s="2513"/>
      <c r="C9" s="2436"/>
      <c r="D9" s="210"/>
      <c r="E9" s="199"/>
      <c r="F9" s="2378"/>
      <c r="G9" s="2486"/>
      <c r="H9" s="2488"/>
      <c r="I9" s="2374"/>
      <c r="J9" s="397"/>
      <c r="K9" s="396"/>
      <c r="L9" s="285"/>
      <c r="M9" s="398" t="s">
        <v>580</v>
      </c>
      <c r="N9" s="2378"/>
      <c r="O9" s="2378"/>
      <c r="P9" s="2531"/>
      <c r="Q9" s="2565"/>
      <c r="R9" s="2566"/>
      <c r="S9" s="2566"/>
      <c r="T9" s="2566"/>
      <c r="U9" s="2566"/>
      <c r="V9" s="2566"/>
      <c r="W9" s="2566"/>
      <c r="X9" s="2566"/>
      <c r="Y9" s="2567"/>
      <c r="Z9" s="2403"/>
      <c r="AA9" s="2415"/>
      <c r="AB9" s="2377"/>
      <c r="AC9" s="2374"/>
      <c r="AD9" s="2374"/>
      <c r="AE9" s="2374"/>
      <c r="AF9" s="2374"/>
      <c r="AG9" s="2374"/>
      <c r="AH9" s="2374"/>
      <c r="AI9" s="2531"/>
      <c r="AJ9" s="2544"/>
      <c r="AK9" s="2547"/>
      <c r="AL9" s="2436"/>
      <c r="AM9" s="2547"/>
      <c r="AN9" s="2436"/>
      <c r="AO9" s="2547"/>
      <c r="AP9" s="2374"/>
      <c r="AQ9" s="2374"/>
      <c r="AR9" s="2374"/>
      <c r="AS9" s="2371"/>
      <c r="AT9" s="2378"/>
      <c r="AU9" s="2378"/>
      <c r="AV9" s="2426"/>
      <c r="AW9" s="2378"/>
      <c r="AX9" s="2378"/>
      <c r="AY9" s="2378"/>
      <c r="AZ9" s="2378"/>
      <c r="BA9" s="2531"/>
      <c r="BB9" s="2573"/>
      <c r="BC9" s="2570"/>
      <c r="BD9" s="2487"/>
      <c r="BE9" s="2377"/>
      <c r="BF9" s="2371"/>
      <c r="BG9" s="2378"/>
      <c r="BH9" s="2378"/>
      <c r="BI9" s="2378"/>
      <c r="BJ9" s="2378"/>
      <c r="BK9" s="2378"/>
      <c r="BL9" s="2378"/>
    </row>
    <row r="10" spans="1:64" ht="13.5" customHeight="1" x14ac:dyDescent="0.25">
      <c r="A10" s="2531"/>
      <c r="B10" s="2513"/>
      <c r="C10" s="2436"/>
      <c r="D10" s="2539" t="s">
        <v>578</v>
      </c>
      <c r="E10" s="2540"/>
      <c r="F10" s="2378"/>
      <c r="G10" s="2486"/>
      <c r="H10" s="2488"/>
      <c r="I10" s="2374"/>
      <c r="J10" s="851">
        <v>1</v>
      </c>
      <c r="K10" s="850" t="s">
        <v>579</v>
      </c>
      <c r="L10" s="848">
        <v>1</v>
      </c>
      <c r="M10" s="369" t="s">
        <v>583</v>
      </c>
      <c r="N10" s="203"/>
      <c r="O10" s="2378"/>
      <c r="P10" s="2531"/>
      <c r="Q10" s="858"/>
      <c r="R10" s="859"/>
      <c r="S10" s="859"/>
      <c r="T10" s="859"/>
      <c r="U10" s="859"/>
      <c r="V10" s="859"/>
      <c r="W10" s="859"/>
      <c r="X10" s="859"/>
      <c r="Y10" s="860"/>
      <c r="Z10" s="2403"/>
      <c r="AA10" s="2415"/>
      <c r="AB10" s="2377"/>
      <c r="AC10" s="2374"/>
      <c r="AD10" s="2374"/>
      <c r="AE10" s="2374"/>
      <c r="AF10" s="2374"/>
      <c r="AG10" s="2374"/>
      <c r="AH10" s="2374"/>
      <c r="AI10" s="2531"/>
      <c r="AJ10" s="2544"/>
      <c r="AK10" s="2547"/>
      <c r="AL10" s="2436"/>
      <c r="AM10" s="2547"/>
      <c r="AN10" s="2436"/>
      <c r="AO10" s="2547"/>
      <c r="AP10" s="2374"/>
      <c r="AQ10" s="2374"/>
      <c r="AR10" s="2374"/>
      <c r="AS10" s="2371"/>
      <c r="AT10" s="2238"/>
      <c r="AU10" s="2243"/>
      <c r="AV10" s="281"/>
      <c r="AW10" s="2378"/>
      <c r="AX10" s="220"/>
      <c r="AY10" s="220"/>
      <c r="AZ10" s="220"/>
      <c r="BA10" s="2531"/>
      <c r="BB10" s="2573"/>
      <c r="BC10" s="2570"/>
      <c r="BD10" s="2487"/>
      <c r="BE10" s="2377"/>
      <c r="BF10" s="2371"/>
      <c r="BG10" s="2378"/>
      <c r="BH10" s="2378"/>
      <c r="BI10" s="2378"/>
      <c r="BJ10" s="2378"/>
      <c r="BK10" s="2378"/>
      <c r="BL10" s="2378"/>
    </row>
    <row r="11" spans="1:64" ht="13.5" customHeight="1" x14ac:dyDescent="0.25">
      <c r="A11" s="2531"/>
      <c r="B11" s="2513"/>
      <c r="C11" s="2436"/>
      <c r="D11" s="2539" t="s">
        <v>581</v>
      </c>
      <c r="E11" s="2540"/>
      <c r="F11" s="2378"/>
      <c r="G11" s="2486"/>
      <c r="H11" s="2488"/>
      <c r="I11" s="2374"/>
      <c r="J11" s="851">
        <v>2</v>
      </c>
      <c r="K11" s="850" t="s">
        <v>582</v>
      </c>
      <c r="L11" s="565">
        <v>2</v>
      </c>
      <c r="M11" s="2144" t="s">
        <v>3777</v>
      </c>
      <c r="N11" s="2147" t="s">
        <v>3796</v>
      </c>
      <c r="O11" s="2378"/>
      <c r="P11" s="2531"/>
      <c r="Q11" s="861" t="s">
        <v>584</v>
      </c>
      <c r="R11" s="862" t="s">
        <v>585</v>
      </c>
      <c r="S11" s="862" t="s">
        <v>586</v>
      </c>
      <c r="T11" s="862" t="s">
        <v>587</v>
      </c>
      <c r="U11" s="862" t="s">
        <v>588</v>
      </c>
      <c r="V11" s="862" t="s">
        <v>589</v>
      </c>
      <c r="W11" s="862" t="s">
        <v>590</v>
      </c>
      <c r="X11" s="862" t="s">
        <v>591</v>
      </c>
      <c r="Y11" s="862" t="s">
        <v>592</v>
      </c>
      <c r="AA11" s="294"/>
      <c r="AB11" s="2377"/>
      <c r="AC11" s="2374"/>
      <c r="AD11" s="2374"/>
      <c r="AE11" s="2374"/>
      <c r="AF11" s="2374"/>
      <c r="AG11" s="2374"/>
      <c r="AH11" s="2374"/>
      <c r="AI11" s="2531"/>
      <c r="AJ11" s="2544"/>
      <c r="AK11" s="2255"/>
      <c r="AL11" s="2436"/>
      <c r="AM11" s="2255"/>
      <c r="AN11" s="2436"/>
      <c r="AO11" s="2255"/>
      <c r="AP11" s="2374"/>
      <c r="AQ11" s="2374"/>
      <c r="AR11" s="2374"/>
      <c r="AS11" s="2371"/>
      <c r="AT11" s="295"/>
      <c r="AU11" s="396"/>
      <c r="AV11" s="397"/>
      <c r="AW11" s="220"/>
      <c r="AX11" s="220"/>
      <c r="AY11" s="220"/>
      <c r="AZ11" s="220"/>
      <c r="BA11" s="2531"/>
      <c r="BB11" s="2573"/>
      <c r="BC11" s="2570"/>
      <c r="BD11" s="397"/>
      <c r="BE11" s="2377"/>
      <c r="BF11" s="2371"/>
      <c r="BG11" s="2378"/>
      <c r="BH11" s="2378"/>
      <c r="BI11" s="2378"/>
      <c r="BJ11" s="2378"/>
      <c r="BK11" s="2378"/>
      <c r="BL11" s="2378"/>
    </row>
    <row r="12" spans="1:64" ht="13.5" customHeight="1" x14ac:dyDescent="0.25">
      <c r="A12" s="2531"/>
      <c r="B12" s="2513"/>
      <c r="C12" s="2436"/>
      <c r="D12" s="2539" t="s">
        <v>593</v>
      </c>
      <c r="E12" s="2540"/>
      <c r="F12" s="2378"/>
      <c r="G12" s="2486"/>
      <c r="H12" s="2488"/>
      <c r="I12" s="2374"/>
      <c r="J12" s="851">
        <v>3</v>
      </c>
      <c r="K12" s="850" t="s">
        <v>594</v>
      </c>
      <c r="L12" s="848">
        <v>3</v>
      </c>
      <c r="M12" s="2145" t="s">
        <v>3778</v>
      </c>
      <c r="N12" s="2147" t="s">
        <v>3795</v>
      </c>
      <c r="O12" s="2378"/>
      <c r="P12" s="2531"/>
      <c r="Q12" s="2532" t="s">
        <v>595</v>
      </c>
      <c r="R12" s="2532" t="s">
        <v>596</v>
      </c>
      <c r="S12" s="2532" t="s">
        <v>597</v>
      </c>
      <c r="T12" s="2532" t="s">
        <v>598</v>
      </c>
      <c r="U12" s="2532" t="s">
        <v>599</v>
      </c>
      <c r="V12" s="2532" t="s">
        <v>600</v>
      </c>
      <c r="W12" s="2532" t="s">
        <v>601</v>
      </c>
      <c r="X12" s="2532" t="s">
        <v>602</v>
      </c>
      <c r="Y12" s="2532" t="s">
        <v>603</v>
      </c>
      <c r="Z12" s="402" t="s">
        <v>604</v>
      </c>
      <c r="AA12" s="294"/>
      <c r="AB12" s="2377"/>
      <c r="AC12" s="2374"/>
      <c r="AD12" s="2374"/>
      <c r="AE12" s="2374"/>
      <c r="AF12" s="2374"/>
      <c r="AG12" s="2374"/>
      <c r="AH12" s="2374"/>
      <c r="AI12" s="2531"/>
      <c r="AJ12" s="2544"/>
      <c r="AK12" s="2256"/>
      <c r="AL12" s="2259"/>
      <c r="AM12" s="2256"/>
      <c r="AN12" s="2259"/>
      <c r="AO12" s="2256"/>
      <c r="AP12" s="2374"/>
      <c r="AQ12" s="2374"/>
      <c r="AR12" s="2374"/>
      <c r="AS12" s="2371"/>
      <c r="AT12" s="295"/>
      <c r="AU12" s="396"/>
      <c r="AV12" s="397"/>
      <c r="AW12" s="2459"/>
      <c r="AX12" s="282"/>
      <c r="AY12" s="220" t="s">
        <v>3680</v>
      </c>
      <c r="AZ12" s="2378" t="s">
        <v>3679</v>
      </c>
      <c r="BA12" s="2531"/>
      <c r="BB12" s="2573"/>
      <c r="BC12" s="2570"/>
      <c r="BD12" s="397"/>
      <c r="BE12" s="2377"/>
      <c r="BF12" s="220" t="s">
        <v>605</v>
      </c>
      <c r="BG12" s="2378"/>
      <c r="BH12" s="2378"/>
      <c r="BI12" s="2378"/>
      <c r="BJ12" s="2378"/>
      <c r="BK12" s="2378"/>
      <c r="BL12" s="2378"/>
    </row>
    <row r="13" spans="1:64" ht="17.25" customHeight="1" x14ac:dyDescent="0.25">
      <c r="A13" s="2531"/>
      <c r="B13" s="2513"/>
      <c r="C13" s="2436"/>
      <c r="D13" s="2539" t="s">
        <v>606</v>
      </c>
      <c r="E13" s="2540"/>
      <c r="F13" s="2378"/>
      <c r="G13" s="305">
        <v>1</v>
      </c>
      <c r="H13" s="2558" t="s">
        <v>607</v>
      </c>
      <c r="I13" s="2374"/>
      <c r="J13" s="851">
        <v>4</v>
      </c>
      <c r="K13" s="850" t="s">
        <v>608</v>
      </c>
      <c r="L13" s="848">
        <v>4</v>
      </c>
      <c r="M13" s="2145" t="s">
        <v>3779</v>
      </c>
      <c r="N13" s="2147" t="s">
        <v>3788</v>
      </c>
      <c r="O13" s="292" t="s">
        <v>609</v>
      </c>
      <c r="P13" s="2531"/>
      <c r="Q13" s="2533"/>
      <c r="R13" s="2533"/>
      <c r="S13" s="2533"/>
      <c r="T13" s="2533"/>
      <c r="U13" s="2533"/>
      <c r="V13" s="2533"/>
      <c r="W13" s="2533"/>
      <c r="X13" s="2533"/>
      <c r="Y13" s="2533"/>
      <c r="Z13" s="402" t="s">
        <v>610</v>
      </c>
      <c r="AA13" s="294"/>
      <c r="AB13" s="2377"/>
      <c r="AC13" s="2374"/>
      <c r="AD13" s="2374"/>
      <c r="AE13" s="2374"/>
      <c r="AF13" s="2374"/>
      <c r="AG13" s="2374"/>
      <c r="AH13" s="2374"/>
      <c r="AI13" s="2531"/>
      <c r="AJ13" s="2544"/>
      <c r="AK13" s="2256"/>
      <c r="AL13" s="2255" t="s">
        <v>4161</v>
      </c>
      <c r="AM13" s="2256"/>
      <c r="AN13" s="2266" t="s">
        <v>4154</v>
      </c>
      <c r="AO13" s="2256"/>
      <c r="AP13" s="2374"/>
      <c r="AQ13" s="403"/>
      <c r="AR13" s="2374"/>
      <c r="AS13" s="2371"/>
      <c r="AT13" s="295"/>
      <c r="AU13" s="396"/>
      <c r="AV13" s="397"/>
      <c r="AW13" s="2459"/>
      <c r="AX13" s="282"/>
      <c r="AY13" s="1888" t="s">
        <v>3803</v>
      </c>
      <c r="AZ13" s="2378"/>
      <c r="BA13" s="2531"/>
      <c r="BB13" s="2573"/>
      <c r="BC13" s="1852"/>
      <c r="BD13" s="397"/>
      <c r="BE13" s="2377"/>
      <c r="BF13" s="292" t="s">
        <v>611</v>
      </c>
      <c r="BG13" s="2378"/>
      <c r="BH13" s="2378"/>
      <c r="BI13" s="2378"/>
      <c r="BJ13" s="2378"/>
      <c r="BK13" s="2378"/>
      <c r="BL13" s="2378"/>
    </row>
    <row r="14" spans="1:64" ht="12.75" customHeight="1" x14ac:dyDescent="0.25">
      <c r="A14" s="2531"/>
      <c r="B14" s="2513"/>
      <c r="C14" s="2436"/>
      <c r="D14" s="2248"/>
      <c r="E14" s="2249"/>
      <c r="F14" s="2378"/>
      <c r="G14" s="305"/>
      <c r="H14" s="2558"/>
      <c r="I14" s="2374"/>
      <c r="J14" s="851"/>
      <c r="K14" s="850"/>
      <c r="L14" s="848"/>
      <c r="M14" s="2145"/>
      <c r="N14" s="2147"/>
      <c r="O14" s="292"/>
      <c r="P14" s="2531"/>
      <c r="Q14" s="2533"/>
      <c r="R14" s="2533"/>
      <c r="S14" s="2533"/>
      <c r="T14" s="2533"/>
      <c r="U14" s="2533"/>
      <c r="V14" s="2533"/>
      <c r="W14" s="2533"/>
      <c r="X14" s="2533"/>
      <c r="Y14" s="2533"/>
      <c r="Z14" s="2251"/>
      <c r="AA14" s="294"/>
      <c r="AB14" s="2377"/>
      <c r="AC14" s="2374"/>
      <c r="AD14" s="2374"/>
      <c r="AE14" s="2374"/>
      <c r="AF14" s="2374"/>
      <c r="AG14" s="2374"/>
      <c r="AH14" s="2374"/>
      <c r="AI14" s="2531"/>
      <c r="AJ14" s="2544"/>
      <c r="AK14" s="2256"/>
      <c r="AL14" s="2255" t="s">
        <v>4162</v>
      </c>
      <c r="AM14" s="2256"/>
      <c r="AN14" s="2255" t="s">
        <v>4148</v>
      </c>
      <c r="AO14" s="2256"/>
      <c r="AP14" s="2374"/>
      <c r="AQ14" s="403"/>
      <c r="AR14" s="2374"/>
      <c r="AS14" s="2371"/>
      <c r="AT14" s="295"/>
      <c r="AU14" s="396"/>
      <c r="AV14" s="397"/>
      <c r="AW14" s="2245"/>
      <c r="AX14" s="2238"/>
      <c r="AY14" s="2238"/>
      <c r="AZ14" s="2238"/>
      <c r="BA14" s="2531"/>
      <c r="BB14" s="2246"/>
      <c r="BC14" s="2241"/>
      <c r="BD14" s="397"/>
      <c r="BE14" s="2377"/>
      <c r="BF14" s="292"/>
      <c r="BG14" s="2238"/>
      <c r="BH14" s="2238"/>
      <c r="BI14" s="2238"/>
      <c r="BJ14" s="2238"/>
      <c r="BK14" s="2238"/>
      <c r="BL14" s="2238"/>
    </row>
    <row r="15" spans="1:64" ht="11.25" customHeight="1" x14ac:dyDescent="0.25">
      <c r="A15" s="2531"/>
      <c r="B15" s="2513"/>
      <c r="C15" s="2436"/>
      <c r="D15" s="2248"/>
      <c r="E15" s="2249"/>
      <c r="F15" s="2378"/>
      <c r="G15" s="305"/>
      <c r="H15" s="2558"/>
      <c r="I15" s="2374"/>
      <c r="J15" s="851"/>
      <c r="K15" s="850"/>
      <c r="L15" s="848"/>
      <c r="M15" s="2145"/>
      <c r="N15" s="2147"/>
      <c r="O15" s="292"/>
      <c r="P15" s="2531"/>
      <c r="Q15" s="2533"/>
      <c r="R15" s="2533"/>
      <c r="S15" s="2533"/>
      <c r="T15" s="2533"/>
      <c r="U15" s="2533"/>
      <c r="V15" s="2533"/>
      <c r="W15" s="2533"/>
      <c r="X15" s="2533"/>
      <c r="Y15" s="2533"/>
      <c r="Z15" s="2251"/>
      <c r="AA15" s="294"/>
      <c r="AB15" s="2377"/>
      <c r="AC15" s="2374"/>
      <c r="AD15" s="2374"/>
      <c r="AE15" s="2374"/>
      <c r="AF15" s="2374"/>
      <c r="AG15" s="2374"/>
      <c r="AH15" s="2374"/>
      <c r="AI15" s="2531"/>
      <c r="AJ15" s="2544"/>
      <c r="AK15" s="2256"/>
      <c r="AL15" s="2255" t="s">
        <v>4163</v>
      </c>
      <c r="AM15" s="2256"/>
      <c r="AN15" s="2255" t="s">
        <v>4149</v>
      </c>
      <c r="AO15" s="2256"/>
      <c r="AP15" s="2374"/>
      <c r="AQ15" s="403"/>
      <c r="AR15" s="2374"/>
      <c r="AS15" s="2371"/>
      <c r="AT15" s="295"/>
      <c r="AU15" s="396"/>
      <c r="AV15" s="397"/>
      <c r="AW15" s="2245"/>
      <c r="AX15" s="2238"/>
      <c r="AY15" s="2238"/>
      <c r="AZ15" s="2238"/>
      <c r="BA15" s="2531"/>
      <c r="BB15" s="2246"/>
      <c r="BC15" s="2241"/>
      <c r="BD15" s="397"/>
      <c r="BE15" s="2377"/>
      <c r="BF15" s="292"/>
      <c r="BG15" s="2238"/>
      <c r="BH15" s="2238"/>
      <c r="BI15" s="2238"/>
      <c r="BJ15" s="2238"/>
      <c r="BK15" s="2238"/>
      <c r="BL15" s="2238"/>
    </row>
    <row r="16" spans="1:64" ht="12" customHeight="1" x14ac:dyDescent="0.25">
      <c r="A16" s="2531"/>
      <c r="B16" s="2513"/>
      <c r="C16" s="2436"/>
      <c r="D16" s="2248"/>
      <c r="E16" s="2249"/>
      <c r="F16" s="2378"/>
      <c r="G16" s="305"/>
      <c r="H16" s="2558"/>
      <c r="I16" s="2374"/>
      <c r="J16" s="851"/>
      <c r="K16" s="850"/>
      <c r="L16" s="848"/>
      <c r="M16" s="2145"/>
      <c r="N16" s="2147"/>
      <c r="O16" s="292"/>
      <c r="P16" s="2531"/>
      <c r="Q16" s="2533"/>
      <c r="R16" s="2533"/>
      <c r="S16" s="2533"/>
      <c r="T16" s="2533"/>
      <c r="U16" s="2533"/>
      <c r="V16" s="2533"/>
      <c r="W16" s="2533"/>
      <c r="X16" s="2533"/>
      <c r="Y16" s="2533"/>
      <c r="Z16" s="2251"/>
      <c r="AA16" s="294"/>
      <c r="AB16" s="2377"/>
      <c r="AC16" s="2374"/>
      <c r="AD16" s="2374"/>
      <c r="AE16" s="2374"/>
      <c r="AF16" s="2374"/>
      <c r="AG16" s="2374"/>
      <c r="AH16" s="2374"/>
      <c r="AI16" s="2531"/>
      <c r="AJ16" s="2544"/>
      <c r="AK16" s="2256"/>
      <c r="AL16" s="2255" t="s">
        <v>4164</v>
      </c>
      <c r="AM16" s="2256"/>
      <c r="AN16" s="2255" t="s">
        <v>4150</v>
      </c>
      <c r="AO16" s="2256"/>
      <c r="AP16" s="2374"/>
      <c r="AQ16" s="403"/>
      <c r="AR16" s="2374"/>
      <c r="AS16" s="2371"/>
      <c r="AT16" s="295"/>
      <c r="AU16" s="396"/>
      <c r="AV16" s="397"/>
      <c r="AW16" s="2245"/>
      <c r="AX16" s="2238"/>
      <c r="AY16" s="2238"/>
      <c r="AZ16" s="2238"/>
      <c r="BA16" s="2531"/>
      <c r="BB16" s="2246"/>
      <c r="BC16" s="2241"/>
      <c r="BD16" s="397"/>
      <c r="BE16" s="2377"/>
      <c r="BF16" s="292"/>
      <c r="BG16" s="2238"/>
      <c r="BH16" s="2238"/>
      <c r="BI16" s="2238"/>
      <c r="BJ16" s="2238"/>
      <c r="BK16" s="2238"/>
      <c r="BL16" s="2238"/>
    </row>
    <row r="17" spans="1:64" ht="12" customHeight="1" x14ac:dyDescent="0.25">
      <c r="A17" s="2531"/>
      <c r="B17" s="2513"/>
      <c r="C17" s="2436"/>
      <c r="D17" s="2248"/>
      <c r="E17" s="2249"/>
      <c r="F17" s="2378"/>
      <c r="G17" s="305"/>
      <c r="H17" s="2558"/>
      <c r="I17" s="2374"/>
      <c r="J17" s="851"/>
      <c r="K17" s="850"/>
      <c r="L17" s="848"/>
      <c r="M17" s="2145"/>
      <c r="N17" s="2147"/>
      <c r="O17" s="292"/>
      <c r="P17" s="2531"/>
      <c r="Q17" s="2533"/>
      <c r="R17" s="2533"/>
      <c r="S17" s="2533"/>
      <c r="T17" s="2533"/>
      <c r="U17" s="2533"/>
      <c r="V17" s="2533"/>
      <c r="W17" s="2533"/>
      <c r="X17" s="2533"/>
      <c r="Y17" s="2533"/>
      <c r="Z17" s="2251"/>
      <c r="AA17" s="294"/>
      <c r="AB17" s="2377"/>
      <c r="AC17" s="2374"/>
      <c r="AD17" s="2374"/>
      <c r="AE17" s="2374"/>
      <c r="AF17" s="2374"/>
      <c r="AG17" s="2374"/>
      <c r="AH17" s="2374"/>
      <c r="AI17" s="2531"/>
      <c r="AJ17" s="2544"/>
      <c r="AK17" s="2256"/>
      <c r="AL17" s="2255" t="s">
        <v>4165</v>
      </c>
      <c r="AM17" s="2256"/>
      <c r="AN17" s="2255" t="s">
        <v>4151</v>
      </c>
      <c r="AO17" s="2256"/>
      <c r="AP17" s="2374"/>
      <c r="AQ17" s="403"/>
      <c r="AR17" s="2374"/>
      <c r="AS17" s="2371"/>
      <c r="AT17" s="295"/>
      <c r="AU17" s="396"/>
      <c r="AV17" s="397"/>
      <c r="AW17" s="2245"/>
      <c r="AX17" s="2238"/>
      <c r="AY17" s="2238"/>
      <c r="AZ17" s="2238"/>
      <c r="BA17" s="2531"/>
      <c r="BB17" s="2246"/>
      <c r="BC17" s="2241"/>
      <c r="BD17" s="397"/>
      <c r="BE17" s="2377"/>
      <c r="BF17" s="292"/>
      <c r="BG17" s="2238"/>
      <c r="BH17" s="2238"/>
      <c r="BI17" s="2238"/>
      <c r="BJ17" s="2238"/>
      <c r="BK17" s="2238"/>
      <c r="BL17" s="2238"/>
    </row>
    <row r="18" spans="1:64" ht="15" customHeight="1" x14ac:dyDescent="0.25">
      <c r="A18" s="2531"/>
      <c r="B18" s="2513"/>
      <c r="C18" s="2436"/>
      <c r="D18" s="2248"/>
      <c r="E18" s="2249"/>
      <c r="F18" s="2378"/>
      <c r="G18" s="305"/>
      <c r="H18" s="2558"/>
      <c r="I18" s="2374"/>
      <c r="J18" s="851"/>
      <c r="K18" s="850"/>
      <c r="L18" s="848"/>
      <c r="M18" s="2145"/>
      <c r="N18" s="2147"/>
      <c r="O18" s="292"/>
      <c r="P18" s="2531"/>
      <c r="Q18" s="2533"/>
      <c r="R18" s="2533"/>
      <c r="S18" s="2533"/>
      <c r="T18" s="2533"/>
      <c r="U18" s="2533"/>
      <c r="V18" s="2533"/>
      <c r="W18" s="2533"/>
      <c r="X18" s="2533"/>
      <c r="Y18" s="2533"/>
      <c r="Z18" s="2251"/>
      <c r="AA18" s="294"/>
      <c r="AB18" s="2377"/>
      <c r="AC18" s="2374"/>
      <c r="AD18" s="2374"/>
      <c r="AE18" s="2374"/>
      <c r="AF18" s="2374"/>
      <c r="AG18" s="2374"/>
      <c r="AH18" s="2374"/>
      <c r="AI18" s="2531"/>
      <c r="AJ18" s="2544"/>
      <c r="AK18" s="2256"/>
      <c r="AL18" s="2255" t="s">
        <v>4166</v>
      </c>
      <c r="AM18" s="2256"/>
      <c r="AN18" s="2255" t="s">
        <v>4152</v>
      </c>
      <c r="AO18" s="2256"/>
      <c r="AP18" s="2374"/>
      <c r="AQ18" s="403"/>
      <c r="AR18" s="2374"/>
      <c r="AS18" s="2371"/>
      <c r="AT18" s="295"/>
      <c r="AU18" s="396"/>
      <c r="AV18" s="397"/>
      <c r="AW18" s="2245"/>
      <c r="AX18" s="2238"/>
      <c r="AY18" s="2238"/>
      <c r="AZ18" s="2238"/>
      <c r="BA18" s="2531"/>
      <c r="BB18" s="2246"/>
      <c r="BC18" s="2241"/>
      <c r="BD18" s="397"/>
      <c r="BE18" s="2377"/>
      <c r="BF18" s="292"/>
      <c r="BG18" s="2238"/>
      <c r="BH18" s="2238"/>
      <c r="BI18" s="2238"/>
      <c r="BJ18" s="2238"/>
      <c r="BK18" s="2238"/>
      <c r="BL18" s="2238"/>
    </row>
    <row r="19" spans="1:64" ht="12" customHeight="1" x14ac:dyDescent="0.25">
      <c r="A19" s="2531"/>
      <c r="B19" s="2513"/>
      <c r="C19" s="2436"/>
      <c r="D19" s="2248"/>
      <c r="E19" s="2249"/>
      <c r="F19" s="2378"/>
      <c r="G19" s="305"/>
      <c r="H19" s="2558"/>
      <c r="I19" s="2374"/>
      <c r="J19" s="851"/>
      <c r="K19" s="850"/>
      <c r="L19" s="848"/>
      <c r="M19" s="2145"/>
      <c r="N19" s="2147"/>
      <c r="O19" s="292"/>
      <c r="P19" s="2531"/>
      <c r="Q19" s="2533"/>
      <c r="R19" s="2533"/>
      <c r="S19" s="2533"/>
      <c r="T19" s="2533"/>
      <c r="U19" s="2533"/>
      <c r="V19" s="2533"/>
      <c r="W19" s="2533"/>
      <c r="X19" s="2533"/>
      <c r="Y19" s="2533"/>
      <c r="Z19" s="2251"/>
      <c r="AA19" s="294"/>
      <c r="AB19" s="2377"/>
      <c r="AC19" s="2374"/>
      <c r="AD19" s="2374"/>
      <c r="AE19" s="2374"/>
      <c r="AF19" s="2374"/>
      <c r="AG19" s="2374"/>
      <c r="AH19" s="2374"/>
      <c r="AI19" s="2531"/>
      <c r="AJ19" s="2544"/>
      <c r="AK19" s="2256"/>
      <c r="AL19" s="2255" t="s">
        <v>4167</v>
      </c>
      <c r="AM19" s="2256"/>
      <c r="AN19" s="2255" t="s">
        <v>4153</v>
      </c>
      <c r="AO19" s="2256"/>
      <c r="AP19" s="2374"/>
      <c r="AQ19" s="403"/>
      <c r="AR19" s="2374"/>
      <c r="AS19" s="2371"/>
      <c r="AT19" s="295"/>
      <c r="AU19" s="396"/>
      <c r="AV19" s="397"/>
      <c r="AW19" s="2245"/>
      <c r="AX19" s="2238"/>
      <c r="AY19" s="2238"/>
      <c r="AZ19" s="2238"/>
      <c r="BA19" s="2531"/>
      <c r="BB19" s="2246"/>
      <c r="BC19" s="2241"/>
      <c r="BD19" s="397"/>
      <c r="BE19" s="2377"/>
      <c r="BF19" s="292"/>
      <c r="BG19" s="2238"/>
      <c r="BH19" s="2238"/>
      <c r="BI19" s="2238"/>
      <c r="BJ19" s="2238"/>
      <c r="BK19" s="2238"/>
      <c r="BL19" s="2238"/>
    </row>
    <row r="20" spans="1:64" ht="11.25" customHeight="1" x14ac:dyDescent="0.25">
      <c r="A20" s="2531"/>
      <c r="B20" s="2513"/>
      <c r="C20" s="2436"/>
      <c r="D20" s="2248"/>
      <c r="E20" s="2249"/>
      <c r="F20" s="2378"/>
      <c r="G20" s="305"/>
      <c r="H20" s="2558"/>
      <c r="I20" s="2374"/>
      <c r="J20" s="851"/>
      <c r="K20" s="850"/>
      <c r="L20" s="848"/>
      <c r="M20" s="2145"/>
      <c r="N20" s="2147"/>
      <c r="O20" s="292"/>
      <c r="P20" s="2531"/>
      <c r="Q20" s="2533"/>
      <c r="R20" s="2533"/>
      <c r="S20" s="2533"/>
      <c r="T20" s="2533"/>
      <c r="U20" s="2533"/>
      <c r="V20" s="2533"/>
      <c r="W20" s="2533"/>
      <c r="X20" s="2533"/>
      <c r="Y20" s="2533"/>
      <c r="Z20" s="2251"/>
      <c r="AA20" s="294"/>
      <c r="AB20" s="2377"/>
      <c r="AC20" s="2374"/>
      <c r="AD20" s="2374"/>
      <c r="AE20" s="2374"/>
      <c r="AF20" s="2374"/>
      <c r="AG20" s="2374"/>
      <c r="AH20" s="2374"/>
      <c r="AI20" s="2531"/>
      <c r="AJ20" s="2544"/>
      <c r="AK20" s="2256"/>
      <c r="AL20" s="2255" t="s">
        <v>4168</v>
      </c>
      <c r="AM20" s="2256"/>
      <c r="AN20" s="2266" t="s">
        <v>4155</v>
      </c>
      <c r="AO20" s="2256"/>
      <c r="AP20" s="2374"/>
      <c r="AQ20" s="403"/>
      <c r="AR20" s="2374"/>
      <c r="AS20" s="2371"/>
      <c r="AT20" s="295"/>
      <c r="AU20" s="396"/>
      <c r="AV20" s="397"/>
      <c r="AW20" s="2245"/>
      <c r="AX20" s="2238"/>
      <c r="AY20" s="2238"/>
      <c r="AZ20" s="2238"/>
      <c r="BA20" s="2531"/>
      <c r="BB20" s="2246"/>
      <c r="BC20" s="2241"/>
      <c r="BD20" s="397"/>
      <c r="BE20" s="2377"/>
      <c r="BF20" s="292"/>
      <c r="BG20" s="2238"/>
      <c r="BH20" s="2238"/>
      <c r="BI20" s="2238"/>
      <c r="BJ20" s="2238"/>
      <c r="BK20" s="2238"/>
      <c r="BL20" s="2238"/>
    </row>
    <row r="21" spans="1:64" ht="12" customHeight="1" x14ac:dyDescent="0.25">
      <c r="A21" s="2531"/>
      <c r="B21" s="2513"/>
      <c r="C21" s="2436"/>
      <c r="D21" s="2248"/>
      <c r="E21" s="2249"/>
      <c r="F21" s="2378"/>
      <c r="G21" s="305"/>
      <c r="H21" s="2558"/>
      <c r="I21" s="2374"/>
      <c r="J21" s="851"/>
      <c r="K21" s="850"/>
      <c r="L21" s="848"/>
      <c r="M21" s="2145"/>
      <c r="N21" s="2147"/>
      <c r="O21" s="292"/>
      <c r="P21" s="2531"/>
      <c r="Q21" s="2533"/>
      <c r="R21" s="2533"/>
      <c r="S21" s="2533"/>
      <c r="T21" s="2533"/>
      <c r="U21" s="2533"/>
      <c r="V21" s="2533"/>
      <c r="W21" s="2533"/>
      <c r="X21" s="2533"/>
      <c r="Y21" s="2533"/>
      <c r="Z21" s="2251"/>
      <c r="AA21" s="294"/>
      <c r="AB21" s="2377"/>
      <c r="AC21" s="2374"/>
      <c r="AD21" s="2374"/>
      <c r="AE21" s="2374"/>
      <c r="AF21" s="2374"/>
      <c r="AG21" s="2374"/>
      <c r="AH21" s="2374"/>
      <c r="AI21" s="2531"/>
      <c r="AJ21" s="2544"/>
      <c r="AK21" s="2256"/>
      <c r="AL21" s="2255" t="s">
        <v>4169</v>
      </c>
      <c r="AM21" s="2256"/>
      <c r="AN21" s="2259" t="s">
        <v>4156</v>
      </c>
      <c r="AO21" s="2256"/>
      <c r="AP21" s="2374"/>
      <c r="AQ21" s="403"/>
      <c r="AR21" s="2374"/>
      <c r="AS21" s="2371"/>
      <c r="AT21" s="295"/>
      <c r="AU21" s="396"/>
      <c r="AV21" s="397"/>
      <c r="AW21" s="2245"/>
      <c r="AX21" s="2238"/>
      <c r="AY21" s="2238"/>
      <c r="AZ21" s="2238"/>
      <c r="BA21" s="2531"/>
      <c r="BB21" s="2246"/>
      <c r="BC21" s="2241"/>
      <c r="BD21" s="397"/>
      <c r="BE21" s="2377"/>
      <c r="BF21" s="292"/>
      <c r="BG21" s="2238"/>
      <c r="BH21" s="2238"/>
      <c r="BI21" s="2238"/>
      <c r="BJ21" s="2238"/>
      <c r="BK21" s="2238"/>
      <c r="BL21" s="2238"/>
    </row>
    <row r="22" spans="1:64" ht="12" customHeight="1" x14ac:dyDescent="0.25">
      <c r="A22" s="2531"/>
      <c r="B22" s="2513"/>
      <c r="C22" s="2436"/>
      <c r="D22" s="2248"/>
      <c r="E22" s="2249"/>
      <c r="F22" s="2378"/>
      <c r="G22" s="305"/>
      <c r="H22" s="2558"/>
      <c r="I22" s="2374"/>
      <c r="J22" s="851"/>
      <c r="K22" s="850"/>
      <c r="L22" s="848"/>
      <c r="M22" s="2145"/>
      <c r="N22" s="2147"/>
      <c r="O22" s="292"/>
      <c r="P22" s="2531"/>
      <c r="Q22" s="2533"/>
      <c r="R22" s="2533"/>
      <c r="S22" s="2533"/>
      <c r="T22" s="2533"/>
      <c r="U22" s="2533"/>
      <c r="V22" s="2533"/>
      <c r="W22" s="2533"/>
      <c r="X22" s="2533"/>
      <c r="Y22" s="2533"/>
      <c r="Z22" s="2251"/>
      <c r="AA22" s="294"/>
      <c r="AB22" s="2377"/>
      <c r="AC22" s="2374"/>
      <c r="AD22" s="2374"/>
      <c r="AE22" s="2374"/>
      <c r="AF22" s="2374"/>
      <c r="AG22" s="2374"/>
      <c r="AH22" s="2374"/>
      <c r="AI22" s="2531"/>
      <c r="AJ22" s="2544"/>
      <c r="AK22" s="2256"/>
      <c r="AL22" s="2255" t="s">
        <v>4170</v>
      </c>
      <c r="AM22" s="2256"/>
      <c r="AN22" s="2259" t="s">
        <v>4157</v>
      </c>
      <c r="AO22" s="2256"/>
      <c r="AP22" s="2374"/>
      <c r="AQ22" s="403"/>
      <c r="AR22" s="2374"/>
      <c r="AS22" s="2371"/>
      <c r="AT22" s="295"/>
      <c r="AU22" s="396"/>
      <c r="AV22" s="397"/>
      <c r="AW22" s="2245"/>
      <c r="AX22" s="2238"/>
      <c r="AY22" s="2238"/>
      <c r="AZ22" s="2238"/>
      <c r="BA22" s="2531"/>
      <c r="BB22" s="2246"/>
      <c r="BC22" s="2241"/>
      <c r="BD22" s="397"/>
      <c r="BE22" s="2377"/>
      <c r="BF22" s="292"/>
      <c r="BG22" s="2238"/>
      <c r="BH22" s="2238"/>
      <c r="BI22" s="2238"/>
      <c r="BJ22" s="2238"/>
      <c r="BK22" s="2238"/>
      <c r="BL22" s="2238"/>
    </row>
    <row r="23" spans="1:64" ht="12" customHeight="1" x14ac:dyDescent="0.25">
      <c r="A23" s="2531"/>
      <c r="B23" s="2513"/>
      <c r="C23" s="2436"/>
      <c r="D23" s="2248"/>
      <c r="E23" s="2249"/>
      <c r="F23" s="2378"/>
      <c r="G23" s="305"/>
      <c r="H23" s="2558"/>
      <c r="I23" s="2374"/>
      <c r="J23" s="851"/>
      <c r="K23" s="850"/>
      <c r="L23" s="848"/>
      <c r="M23" s="2145"/>
      <c r="N23" s="2147"/>
      <c r="O23" s="292"/>
      <c r="P23" s="2531"/>
      <c r="Q23" s="2533"/>
      <c r="R23" s="2533"/>
      <c r="S23" s="2533"/>
      <c r="T23" s="2533"/>
      <c r="U23" s="2533"/>
      <c r="V23" s="2533"/>
      <c r="W23" s="2533"/>
      <c r="X23" s="2533"/>
      <c r="Y23" s="2533"/>
      <c r="Z23" s="2251"/>
      <c r="AA23" s="294"/>
      <c r="AB23" s="2377"/>
      <c r="AC23" s="2374"/>
      <c r="AD23" s="2374"/>
      <c r="AE23" s="2374"/>
      <c r="AF23" s="2374"/>
      <c r="AG23" s="2374"/>
      <c r="AH23" s="2374"/>
      <c r="AI23" s="2531"/>
      <c r="AJ23" s="2544"/>
      <c r="AK23" s="2256"/>
      <c r="AL23" s="2255" t="s">
        <v>4171</v>
      </c>
      <c r="AM23" s="2256"/>
      <c r="AN23" s="2259" t="s">
        <v>4158</v>
      </c>
      <c r="AO23" s="2256"/>
      <c r="AP23" s="2374"/>
      <c r="AQ23" s="403"/>
      <c r="AR23" s="2374"/>
      <c r="AS23" s="2371"/>
      <c r="AT23" s="295"/>
      <c r="AU23" s="396"/>
      <c r="AV23" s="397"/>
      <c r="AW23" s="2245"/>
      <c r="AX23" s="2238"/>
      <c r="AY23" s="2238"/>
      <c r="AZ23" s="2238"/>
      <c r="BA23" s="2531"/>
      <c r="BB23" s="2246"/>
      <c r="BC23" s="2241"/>
      <c r="BD23" s="397"/>
      <c r="BE23" s="2377"/>
      <c r="BF23" s="292"/>
      <c r="BG23" s="2238"/>
      <c r="BH23" s="2238"/>
      <c r="BI23" s="2238"/>
      <c r="BJ23" s="2238"/>
      <c r="BK23" s="2238"/>
      <c r="BL23" s="2238"/>
    </row>
    <row r="24" spans="1:64" ht="13.5" customHeight="1" x14ac:dyDescent="0.25">
      <c r="A24" s="2531"/>
      <c r="B24" s="2513"/>
      <c r="C24" s="2436"/>
      <c r="D24" s="2539" t="s">
        <v>612</v>
      </c>
      <c r="E24" s="2540"/>
      <c r="F24" s="2378"/>
      <c r="G24" s="305"/>
      <c r="H24" s="2558"/>
      <c r="I24" s="2374"/>
      <c r="J24" s="851">
        <v>5</v>
      </c>
      <c r="K24" s="850" t="s">
        <v>613</v>
      </c>
      <c r="L24" s="848">
        <v>5</v>
      </c>
      <c r="M24" s="1952" t="s">
        <v>3780</v>
      </c>
      <c r="N24" s="2147" t="s">
        <v>3789</v>
      </c>
      <c r="O24" s="292" t="s">
        <v>614</v>
      </c>
      <c r="P24" s="2531"/>
      <c r="Q24" s="2533"/>
      <c r="R24" s="2533"/>
      <c r="S24" s="2533"/>
      <c r="T24" s="2533"/>
      <c r="U24" s="2533"/>
      <c r="V24" s="2533"/>
      <c r="W24" s="2533"/>
      <c r="X24" s="2533"/>
      <c r="Y24" s="2533"/>
      <c r="Z24" s="402" t="s">
        <v>615</v>
      </c>
      <c r="AA24" s="294"/>
      <c r="AB24" s="2377"/>
      <c r="AC24" s="2374"/>
      <c r="AD24" s="2374"/>
      <c r="AE24" s="2374"/>
      <c r="AF24" s="2374"/>
      <c r="AG24" s="2374"/>
      <c r="AH24" s="2374"/>
      <c r="AI24" s="2531"/>
      <c r="AJ24" s="2544"/>
      <c r="AK24" s="2548"/>
      <c r="AL24" s="2259" t="s">
        <v>4172</v>
      </c>
      <c r="AM24" s="2548"/>
      <c r="AN24" s="2259" t="s">
        <v>4159</v>
      </c>
      <c r="AO24" s="2548" t="s">
        <v>4131</v>
      </c>
      <c r="AP24" s="2374"/>
      <c r="AQ24" s="403"/>
      <c r="AR24" s="2374"/>
      <c r="AS24" s="2371"/>
      <c r="AT24" s="295"/>
      <c r="AU24" s="396"/>
      <c r="AV24" s="397"/>
      <c r="AW24" s="220" t="s">
        <v>616</v>
      </c>
      <c r="AX24" s="282"/>
      <c r="AY24" s="1888" t="s">
        <v>3681</v>
      </c>
      <c r="AZ24" s="2378" t="s">
        <v>617</v>
      </c>
      <c r="BA24" s="2531"/>
      <c r="BB24" s="1680"/>
      <c r="BC24" s="2155" t="s">
        <v>3824</v>
      </c>
      <c r="BD24" s="307" t="s">
        <v>618</v>
      </c>
      <c r="BE24" s="2377"/>
      <c r="BF24" s="220" t="s">
        <v>619</v>
      </c>
      <c r="BG24" s="2471" t="s">
        <v>620</v>
      </c>
      <c r="BH24" s="2471" t="s">
        <v>621</v>
      </c>
      <c r="BI24" s="2471" t="s">
        <v>622</v>
      </c>
      <c r="BJ24" s="2471" t="s">
        <v>623</v>
      </c>
      <c r="BK24" s="2471" t="s">
        <v>624</v>
      </c>
      <c r="BL24" s="2471" t="s">
        <v>625</v>
      </c>
    </row>
    <row r="25" spans="1:64" ht="13.5" customHeight="1" x14ac:dyDescent="0.25">
      <c r="A25" s="2531"/>
      <c r="B25" s="2513"/>
      <c r="C25" s="2436"/>
      <c r="D25" s="2539" t="s">
        <v>626</v>
      </c>
      <c r="E25" s="2540"/>
      <c r="F25" s="292"/>
      <c r="G25" s="399">
        <v>2</v>
      </c>
      <c r="H25" s="2488" t="s">
        <v>627</v>
      </c>
      <c r="I25" s="2374"/>
      <c r="J25" s="851">
        <v>6</v>
      </c>
      <c r="K25" s="852" t="s">
        <v>628</v>
      </c>
      <c r="L25" s="1950">
        <v>6</v>
      </c>
      <c r="M25" s="1951" t="s">
        <v>3781</v>
      </c>
      <c r="N25" s="2148" t="s">
        <v>3790</v>
      </c>
      <c r="O25" s="292" t="s">
        <v>629</v>
      </c>
      <c r="P25" s="2531"/>
      <c r="Q25" s="2533"/>
      <c r="R25" s="2533"/>
      <c r="S25" s="2533"/>
      <c r="T25" s="2533"/>
      <c r="U25" s="2533"/>
      <c r="V25" s="2533"/>
      <c r="W25" s="2533"/>
      <c r="X25" s="2533"/>
      <c r="Y25" s="2533"/>
      <c r="Z25" s="402" t="s">
        <v>630</v>
      </c>
      <c r="AA25" s="294"/>
      <c r="AB25" s="2377"/>
      <c r="AC25" s="2545" t="s">
        <v>4188</v>
      </c>
      <c r="AD25" s="2545" t="s">
        <v>631</v>
      </c>
      <c r="AE25" s="2545" t="s">
        <v>632</v>
      </c>
      <c r="AF25" s="2545" t="s">
        <v>633</v>
      </c>
      <c r="AG25" s="2398" t="s">
        <v>634</v>
      </c>
      <c r="AH25" s="2398" t="s">
        <v>635</v>
      </c>
      <c r="AI25" s="2531"/>
      <c r="AJ25" s="2544"/>
      <c r="AK25" s="2548"/>
      <c r="AL25" s="2255" t="s">
        <v>4130</v>
      </c>
      <c r="AM25" s="2548"/>
      <c r="AN25" s="2259" t="s">
        <v>4160</v>
      </c>
      <c r="AO25" s="2548"/>
      <c r="AP25" s="2374"/>
      <c r="AQ25" s="2398" t="s">
        <v>636</v>
      </c>
      <c r="AR25" s="2374"/>
      <c r="AS25" s="2371"/>
      <c r="AT25" s="2575" t="s">
        <v>3800</v>
      </c>
      <c r="AU25" s="2575" t="s">
        <v>3801</v>
      </c>
      <c r="AV25" s="2576" t="s">
        <v>3802</v>
      </c>
      <c r="AW25" s="2459" t="str">
        <f>CONCATENATE("2 Não ►(",ROUND(BB4,2),")")</f>
        <v>2 Não ►(3,36)</v>
      </c>
      <c r="AX25" s="292"/>
      <c r="AY25" s="282" t="s">
        <v>3677</v>
      </c>
      <c r="AZ25" s="2378"/>
      <c r="BA25" s="2531"/>
      <c r="BB25" s="92" t="s">
        <v>637</v>
      </c>
      <c r="BC25" s="2155" t="s">
        <v>3825</v>
      </c>
      <c r="BD25" s="2571" t="s">
        <v>3743</v>
      </c>
      <c r="BE25" s="2377"/>
      <c r="BF25" s="292" t="s">
        <v>638</v>
      </c>
      <c r="BG25" s="2471"/>
      <c r="BH25" s="2471"/>
      <c r="BI25" s="2471"/>
      <c r="BJ25" s="2471"/>
      <c r="BK25" s="2471"/>
      <c r="BL25" s="2471"/>
    </row>
    <row r="26" spans="1:64" ht="11.25" customHeight="1" x14ac:dyDescent="0.25">
      <c r="A26" s="2531"/>
      <c r="B26" s="2513"/>
      <c r="C26" s="176"/>
      <c r="D26" s="2539" t="s">
        <v>639</v>
      </c>
      <c r="E26" s="2540"/>
      <c r="F26" s="292" t="s">
        <v>640</v>
      </c>
      <c r="G26" s="176"/>
      <c r="H26" s="2488"/>
      <c r="I26" s="2374"/>
      <c r="J26" s="853">
        <v>7</v>
      </c>
      <c r="K26" s="852" t="s">
        <v>641</v>
      </c>
      <c r="N26" s="2149" t="s">
        <v>3791</v>
      </c>
      <c r="O26" s="291" t="s">
        <v>642</v>
      </c>
      <c r="P26" s="2531"/>
      <c r="Q26" s="2533"/>
      <c r="R26" s="2533"/>
      <c r="S26" s="2533"/>
      <c r="T26" s="2533"/>
      <c r="U26" s="2533"/>
      <c r="V26" s="2533"/>
      <c r="W26" s="2533"/>
      <c r="X26" s="2533"/>
      <c r="Y26" s="2533"/>
      <c r="Z26" s="2153" t="s">
        <v>643</v>
      </c>
      <c r="AA26" s="2154"/>
      <c r="AB26" s="2377"/>
      <c r="AC26" s="2545"/>
      <c r="AD26" s="2545"/>
      <c r="AE26" s="2545"/>
      <c r="AF26" s="2545"/>
      <c r="AG26" s="2398"/>
      <c r="AH26" s="2398"/>
      <c r="AI26" s="2531"/>
      <c r="AJ26" s="2544"/>
      <c r="AK26" s="2548"/>
      <c r="AL26" s="2260" t="s">
        <v>4173</v>
      </c>
      <c r="AM26" s="2548"/>
      <c r="AN26" s="2264"/>
      <c r="AO26" s="2548"/>
      <c r="AP26" s="2374"/>
      <c r="AQ26" s="2398"/>
      <c r="AR26" s="2374"/>
      <c r="AS26" s="2238"/>
      <c r="AT26" s="2575"/>
      <c r="AU26" s="2575"/>
      <c r="AV26" s="2576"/>
      <c r="AW26" s="2459"/>
      <c r="AX26" s="292"/>
      <c r="AY26" s="1092" t="s">
        <v>3678</v>
      </c>
      <c r="AZ26" s="282" t="s">
        <v>644</v>
      </c>
      <c r="BA26" s="2531"/>
      <c r="BB26" s="91" t="str">
        <f>CONCATENATE("2 Não ►(",TEXT(BD4,"0,00"),")")</f>
        <v>2 Não ►(3,38)</v>
      </c>
      <c r="BC26" s="2155" t="s">
        <v>3826</v>
      </c>
      <c r="BD26" s="2571"/>
      <c r="BE26" s="2377"/>
      <c r="BF26" s="203" t="s">
        <v>645</v>
      </c>
      <c r="BG26" s="2471" t="s">
        <v>646</v>
      </c>
      <c r="BH26" s="2471" t="s">
        <v>647</v>
      </c>
      <c r="BI26" s="2471" t="s">
        <v>648</v>
      </c>
      <c r="BJ26" s="2471" t="s">
        <v>649</v>
      </c>
      <c r="BK26" s="2471" t="s">
        <v>650</v>
      </c>
      <c r="BL26" s="2471" t="s">
        <v>651</v>
      </c>
    </row>
    <row r="27" spans="1:64" ht="25.5" customHeight="1" x14ac:dyDescent="0.25">
      <c r="A27" s="2531"/>
      <c r="B27" s="2513"/>
      <c r="C27" s="181" t="s">
        <v>652</v>
      </c>
      <c r="D27" s="2539" t="s">
        <v>653</v>
      </c>
      <c r="E27" s="2540"/>
      <c r="F27" s="2378" t="s">
        <v>654</v>
      </c>
      <c r="G27" s="399">
        <v>3</v>
      </c>
      <c r="H27" s="2488" t="s">
        <v>655</v>
      </c>
      <c r="I27" s="2374"/>
      <c r="J27" s="851">
        <v>8</v>
      </c>
      <c r="K27" s="369" t="s">
        <v>656</v>
      </c>
      <c r="L27" s="401"/>
      <c r="M27" s="398" t="s">
        <v>657</v>
      </c>
      <c r="N27" s="2150" t="s">
        <v>3792</v>
      </c>
      <c r="O27" s="291"/>
      <c r="P27" s="2531"/>
      <c r="Q27" s="2533"/>
      <c r="R27" s="2533"/>
      <c r="S27" s="2533"/>
      <c r="T27" s="2533"/>
      <c r="U27" s="2533"/>
      <c r="V27" s="2533"/>
      <c r="W27" s="2533"/>
      <c r="X27" s="2533"/>
      <c r="Y27" s="2533"/>
      <c r="Z27" s="285"/>
      <c r="AA27" s="294"/>
      <c r="AB27" s="2377"/>
      <c r="AC27" s="2545"/>
      <c r="AD27" s="2545"/>
      <c r="AE27" s="2545"/>
      <c r="AF27" s="2545"/>
      <c r="AG27" s="2398"/>
      <c r="AH27" s="2398"/>
      <c r="AI27" s="2531"/>
      <c r="AJ27" s="2544"/>
      <c r="AK27" s="2548"/>
      <c r="AL27" s="2261"/>
      <c r="AM27" s="2548"/>
      <c r="AN27" s="2265"/>
      <c r="AO27" s="2548"/>
      <c r="AP27" s="2374"/>
      <c r="AQ27" s="2398"/>
      <c r="AR27" s="1302"/>
      <c r="AS27" s="2238"/>
      <c r="AT27" s="2575"/>
      <c r="AU27" s="2575"/>
      <c r="AV27" s="2576"/>
      <c r="AW27" s="404"/>
      <c r="AX27" s="404"/>
      <c r="AY27" s="404"/>
      <c r="AZ27" s="1687"/>
      <c r="BA27" s="2531"/>
      <c r="BB27" s="1681"/>
      <c r="BC27" s="2155" t="s">
        <v>3827</v>
      </c>
      <c r="BD27" s="293"/>
      <c r="BE27" s="203"/>
      <c r="BF27" s="400" t="s">
        <v>658</v>
      </c>
      <c r="BG27" s="2471"/>
      <c r="BH27" s="2471"/>
      <c r="BI27" s="2471"/>
      <c r="BJ27" s="2471"/>
      <c r="BK27" s="2471"/>
      <c r="BL27" s="2471"/>
    </row>
    <row r="28" spans="1:64" ht="26.25" customHeight="1" x14ac:dyDescent="0.25">
      <c r="A28" s="2531"/>
      <c r="B28" s="2513"/>
      <c r="C28" s="2374" t="str">
        <f>CONCATENATE("2 Não ►(",AB4,")")</f>
        <v>2 Não ►(3,12)</v>
      </c>
      <c r="D28" s="2539" t="s">
        <v>659</v>
      </c>
      <c r="E28" s="2540"/>
      <c r="F28" s="2378"/>
      <c r="G28" s="399"/>
      <c r="H28" s="2488"/>
      <c r="I28" s="2374"/>
      <c r="J28" s="851">
        <v>9</v>
      </c>
      <c r="K28" s="369" t="s">
        <v>660</v>
      </c>
      <c r="L28" s="848">
        <v>7</v>
      </c>
      <c r="M28" s="1139" t="s">
        <v>661</v>
      </c>
      <c r="N28" s="2151" t="s">
        <v>3786</v>
      </c>
      <c r="O28" s="292"/>
      <c r="P28" s="2531"/>
      <c r="Q28" s="2533"/>
      <c r="R28" s="2533"/>
      <c r="S28" s="2533"/>
      <c r="T28" s="2533"/>
      <c r="U28" s="2533"/>
      <c r="V28" s="2533"/>
      <c r="W28" s="2533"/>
      <c r="X28" s="2533"/>
      <c r="Y28" s="2533"/>
      <c r="Z28" s="285"/>
      <c r="AA28" s="294"/>
      <c r="AB28" s="2377"/>
      <c r="AC28" s="2545"/>
      <c r="AD28" s="2545"/>
      <c r="AE28" s="2545"/>
      <c r="AF28" s="2545"/>
      <c r="AG28" s="2398"/>
      <c r="AH28" s="2398"/>
      <c r="AI28" s="2531"/>
      <c r="AJ28" s="2544"/>
      <c r="AK28" s="2255"/>
      <c r="AL28" s="2260"/>
      <c r="AM28" s="2255"/>
      <c r="AN28" s="2264"/>
      <c r="AO28" s="2288" t="s">
        <v>4196</v>
      </c>
      <c r="AP28" s="2374"/>
      <c r="AQ28" s="2398"/>
      <c r="AR28" s="2574" t="s">
        <v>662</v>
      </c>
      <c r="AS28" s="301" t="s">
        <v>663</v>
      </c>
      <c r="AT28" s="2575"/>
      <c r="AU28" s="2575"/>
      <c r="AV28" s="2576"/>
      <c r="AW28" s="292"/>
      <c r="AX28" s="292"/>
      <c r="AY28" s="292"/>
      <c r="AZ28" s="292"/>
      <c r="BA28" s="2531"/>
      <c r="BB28" s="1682"/>
      <c r="BC28" s="1902" t="s">
        <v>3828</v>
      </c>
      <c r="BE28" s="2156" t="s">
        <v>3805</v>
      </c>
      <c r="BF28" s="203"/>
      <c r="BG28" s="2471" t="s">
        <v>664</v>
      </c>
      <c r="BH28" s="2471" t="s">
        <v>665</v>
      </c>
      <c r="BI28" s="2471" t="s">
        <v>666</v>
      </c>
      <c r="BJ28" s="2471" t="s">
        <v>667</v>
      </c>
      <c r="BK28" s="2471" t="s">
        <v>668</v>
      </c>
      <c r="BL28" s="2471" t="s">
        <v>669</v>
      </c>
    </row>
    <row r="29" spans="1:64" ht="14.25" customHeight="1" x14ac:dyDescent="0.25">
      <c r="A29" s="2531"/>
      <c r="B29" s="2513"/>
      <c r="C29" s="2374"/>
      <c r="D29" s="854" t="s">
        <v>670</v>
      </c>
      <c r="E29" s="855"/>
      <c r="F29" s="295"/>
      <c r="G29" s="399"/>
      <c r="H29" s="253"/>
      <c r="I29" s="301" t="s">
        <v>671</v>
      </c>
      <c r="J29" s="176"/>
      <c r="K29" s="176"/>
      <c r="L29" s="565">
        <v>8</v>
      </c>
      <c r="M29" s="2146" t="s">
        <v>3782</v>
      </c>
      <c r="N29" s="2151" t="s">
        <v>3787</v>
      </c>
      <c r="O29" s="295"/>
      <c r="P29" s="2531"/>
      <c r="Q29" s="2533"/>
      <c r="R29" s="2533"/>
      <c r="S29" s="2533"/>
      <c r="T29" s="2533"/>
      <c r="U29" s="2533"/>
      <c r="V29" s="2533"/>
      <c r="W29" s="2533"/>
      <c r="X29" s="2533"/>
      <c r="Y29" s="2533"/>
      <c r="Z29" s="285"/>
      <c r="AA29" s="294"/>
      <c r="AB29" s="2377"/>
      <c r="AC29" s="2288" t="s">
        <v>4196</v>
      </c>
      <c r="AD29" s="2288" t="s">
        <v>4196</v>
      </c>
      <c r="AE29" s="2288" t="s">
        <v>4196</v>
      </c>
      <c r="AF29" s="2288" t="s">
        <v>4196</v>
      </c>
      <c r="AG29" s="2288" t="s">
        <v>4196</v>
      </c>
      <c r="AH29" s="2288" t="s">
        <v>4196</v>
      </c>
      <c r="AI29" s="2531"/>
      <c r="AK29" s="2257"/>
      <c r="AL29" s="2261"/>
      <c r="AM29" s="2257"/>
      <c r="AN29" s="2261"/>
      <c r="AO29" s="2255"/>
      <c r="AQ29" s="2288" t="s">
        <v>4196</v>
      </c>
      <c r="AR29" s="2574"/>
      <c r="AS29" s="2459" t="str">
        <f>CONCATENATE("2 Não ►(",ROUND(AW4,2),")")</f>
        <v>2 Não ►(3,32)</v>
      </c>
      <c r="AT29" s="203"/>
      <c r="AU29" s="203"/>
      <c r="AV29" s="285"/>
      <c r="AW29" s="292"/>
      <c r="AX29" s="292"/>
      <c r="AY29" s="292"/>
      <c r="AZ29" s="292"/>
      <c r="BA29" s="2531"/>
      <c r="BB29" s="1682"/>
      <c r="BC29" s="292"/>
      <c r="BE29" s="2156" t="s">
        <v>3806</v>
      </c>
      <c r="BF29" s="400"/>
      <c r="BG29" s="2471"/>
      <c r="BH29" s="2471"/>
      <c r="BI29" s="2471"/>
      <c r="BJ29" s="2471"/>
      <c r="BK29" s="2471"/>
      <c r="BL29" s="2471"/>
    </row>
    <row r="30" spans="1:64" ht="13.5" customHeight="1" x14ac:dyDescent="0.25">
      <c r="A30" s="2531"/>
      <c r="B30" s="2513"/>
      <c r="C30" s="293"/>
      <c r="D30" s="2554" t="s">
        <v>672</v>
      </c>
      <c r="E30" s="2555"/>
      <c r="F30" s="295"/>
      <c r="G30" s="399"/>
      <c r="H30" s="253"/>
      <c r="I30" s="295" t="s">
        <v>673</v>
      </c>
      <c r="J30" s="176"/>
      <c r="K30" s="176"/>
      <c r="L30" s="848">
        <v>9</v>
      </c>
      <c r="M30" s="2146" t="s">
        <v>3783</v>
      </c>
      <c r="N30" s="2152" t="s">
        <v>3793</v>
      </c>
      <c r="O30" s="292"/>
      <c r="P30" s="2531"/>
      <c r="Q30" s="2533"/>
      <c r="R30" s="2533"/>
      <c r="S30" s="2533"/>
      <c r="T30" s="2533"/>
      <c r="U30" s="2533"/>
      <c r="V30" s="2533"/>
      <c r="W30" s="2533"/>
      <c r="X30" s="2533"/>
      <c r="Y30" s="2533"/>
      <c r="Z30" s="285"/>
      <c r="AA30" s="294"/>
      <c r="AC30" s="292"/>
      <c r="AD30" s="292"/>
      <c r="AE30" s="292"/>
      <c r="AF30" s="292"/>
      <c r="AG30" s="284"/>
      <c r="AH30" s="292"/>
      <c r="AI30" s="2531"/>
      <c r="AJ30" s="2267" t="s">
        <v>4133</v>
      </c>
      <c r="AK30" s="2257"/>
      <c r="AL30" s="2262"/>
      <c r="AM30" s="2257"/>
      <c r="AN30" s="2262"/>
      <c r="AO30" s="2255"/>
      <c r="AP30" s="285" t="s">
        <v>674</v>
      </c>
      <c r="AQ30" s="292"/>
      <c r="AR30" s="2574"/>
      <c r="AS30" s="2459"/>
      <c r="AT30" s="203"/>
      <c r="AU30" s="203"/>
      <c r="AV30" s="285"/>
      <c r="AW30" s="292"/>
      <c r="AX30" s="292"/>
      <c r="AY30" s="292"/>
      <c r="AZ30" s="292"/>
      <c r="BA30" s="2531"/>
      <c r="BB30" s="1682"/>
      <c r="BC30" s="292"/>
      <c r="BE30" s="2157" t="s">
        <v>3807</v>
      </c>
      <c r="BF30" s="918"/>
      <c r="BG30" s="2471" t="s">
        <v>675</v>
      </c>
      <c r="BH30" s="2471" t="s">
        <v>676</v>
      </c>
      <c r="BI30" s="2471" t="s">
        <v>677</v>
      </c>
      <c r="BJ30" s="2471" t="s">
        <v>678</v>
      </c>
      <c r="BK30" s="2471" t="s">
        <v>679</v>
      </c>
      <c r="BL30" s="2471" t="s">
        <v>680</v>
      </c>
    </row>
    <row r="31" spans="1:64" ht="17.25" customHeight="1" x14ac:dyDescent="0.25">
      <c r="A31" s="2531"/>
      <c r="B31" s="2513"/>
      <c r="C31" s="293"/>
      <c r="D31" s="2554" t="s">
        <v>681</v>
      </c>
      <c r="E31" s="2555"/>
      <c r="F31" s="295"/>
      <c r="G31" s="399"/>
      <c r="H31" s="396"/>
      <c r="I31" s="292"/>
      <c r="J31" s="293"/>
      <c r="K31" s="294"/>
      <c r="L31" s="848">
        <v>10</v>
      </c>
      <c r="M31" s="849" t="s">
        <v>3784</v>
      </c>
      <c r="N31" s="2152" t="s">
        <v>3794</v>
      </c>
      <c r="O31" s="295"/>
      <c r="P31" s="2531"/>
      <c r="Q31" s="2533"/>
      <c r="R31" s="2533"/>
      <c r="S31" s="2533"/>
      <c r="T31" s="2533"/>
      <c r="U31" s="2533"/>
      <c r="V31" s="2533"/>
      <c r="W31" s="2533"/>
      <c r="X31" s="2533"/>
      <c r="Y31" s="2533"/>
      <c r="Z31" s="285"/>
      <c r="AA31" s="294" t="str">
        <f>CONCATENATE("►► (",AC4,")")</f>
        <v>►► (3,13)</v>
      </c>
      <c r="AB31" s="203" t="s">
        <v>682</v>
      </c>
      <c r="AC31" s="292"/>
      <c r="AD31" s="292"/>
      <c r="AE31" s="292"/>
      <c r="AF31" s="292"/>
      <c r="AG31" s="292"/>
      <c r="AH31" s="292"/>
      <c r="AI31" s="2531"/>
      <c r="AJ31" s="2551" t="str">
        <f>CONCATENATE("2 Não ►(",ROUND(AP4,2),")")</f>
        <v>2 Não ►(3,25)</v>
      </c>
      <c r="AK31" s="2257"/>
      <c r="AL31" s="2260"/>
      <c r="AM31" s="2257"/>
      <c r="AN31" s="2260"/>
      <c r="AO31" s="2255"/>
      <c r="AP31" s="285" t="str">
        <f>CONCATENATE("2 Não ►(",ROUND(AS4,2),")")</f>
        <v>2 Não ►(3,28)</v>
      </c>
      <c r="AQ31" s="292"/>
      <c r="AR31" s="2288" t="s">
        <v>4196</v>
      </c>
      <c r="AS31" s="2238"/>
      <c r="AT31" s="2288" t="s">
        <v>4196</v>
      </c>
      <c r="AU31" s="2288" t="s">
        <v>4196</v>
      </c>
      <c r="AV31" s="2288" t="s">
        <v>4196</v>
      </c>
      <c r="AW31" s="292"/>
      <c r="AX31" s="292"/>
      <c r="AY31" s="292"/>
      <c r="AZ31" s="292"/>
      <c r="BA31" s="2531"/>
      <c r="BB31" s="1682"/>
      <c r="BC31" s="292"/>
      <c r="BD31" s="293"/>
      <c r="BE31" s="203"/>
      <c r="BF31" s="203"/>
      <c r="BG31" s="2471"/>
      <c r="BH31" s="2471"/>
      <c r="BI31" s="2471"/>
      <c r="BJ31" s="2471"/>
      <c r="BK31" s="2471"/>
      <c r="BL31" s="2471"/>
    </row>
    <row r="32" spans="1:64" ht="13.5" hidden="1" customHeight="1" x14ac:dyDescent="0.25">
      <c r="A32" s="2531"/>
      <c r="B32" s="2513"/>
      <c r="C32" s="293"/>
      <c r="D32" s="2549" t="s">
        <v>683</v>
      </c>
      <c r="E32" s="2550"/>
      <c r="F32" s="295"/>
      <c r="G32" s="176"/>
      <c r="H32" s="176"/>
      <c r="I32" s="292"/>
      <c r="J32" s="176"/>
      <c r="K32" s="408"/>
      <c r="L32" s="848">
        <v>11</v>
      </c>
      <c r="M32" s="2146" t="s">
        <v>3785</v>
      </c>
      <c r="N32" s="292"/>
      <c r="O32" s="292"/>
      <c r="P32" s="2531"/>
      <c r="Q32" s="2533"/>
      <c r="R32" s="2533"/>
      <c r="S32" s="2533"/>
      <c r="T32" s="2533"/>
      <c r="U32" s="2533"/>
      <c r="V32" s="2533"/>
      <c r="W32" s="2533"/>
      <c r="X32" s="2533"/>
      <c r="Y32" s="2533"/>
      <c r="Z32" s="285"/>
      <c r="AA32" s="294"/>
      <c r="AB32" s="203" t="e">
        <f>CONCATENATE("2 Não ►(",#REF!,")")</f>
        <v>#REF!</v>
      </c>
      <c r="AC32" s="292"/>
      <c r="AD32" s="292"/>
      <c r="AE32" s="292"/>
      <c r="AF32" s="292"/>
      <c r="AG32" s="292"/>
      <c r="AH32" s="292"/>
      <c r="AI32" s="2531"/>
      <c r="AJ32" s="2551"/>
      <c r="AK32" s="2257"/>
      <c r="AL32" s="2260"/>
      <c r="AM32" s="2257"/>
      <c r="AN32" s="2260"/>
      <c r="AO32" s="2255"/>
      <c r="AP32" s="180"/>
      <c r="AQ32" s="292"/>
      <c r="AR32" s="182"/>
      <c r="AS32" s="308"/>
      <c r="AT32" s="203"/>
      <c r="AU32" s="294"/>
      <c r="AV32" s="293"/>
      <c r="AW32" s="292"/>
      <c r="AX32" s="292"/>
      <c r="AY32" s="292"/>
      <c r="AZ32" s="292"/>
      <c r="BA32" s="2531"/>
      <c r="BB32" s="1682"/>
      <c r="BC32" s="292"/>
      <c r="BD32" s="293"/>
      <c r="BE32" s="203"/>
      <c r="BF32" s="203"/>
      <c r="BG32" s="220"/>
      <c r="BH32" s="220"/>
      <c r="BI32" s="220"/>
      <c r="BJ32" s="220"/>
      <c r="BK32" s="220"/>
      <c r="BL32" s="220"/>
    </row>
    <row r="33" spans="1:64" ht="30" customHeight="1" x14ac:dyDescent="0.25">
      <c r="A33" s="2531"/>
      <c r="B33" s="2513"/>
      <c r="C33" s="293"/>
      <c r="D33" s="2562" t="s">
        <v>3675</v>
      </c>
      <c r="E33" s="2563"/>
      <c r="F33" s="295"/>
      <c r="G33" s="176"/>
      <c r="H33" s="176"/>
      <c r="I33" s="292"/>
      <c r="J33" s="2525" t="str">
        <f>CONCATENATE("►► (",AB4,")")</f>
        <v>►► (3,12)</v>
      </c>
      <c r="K33" s="2564"/>
      <c r="L33" s="407">
        <v>12</v>
      </c>
      <c r="M33" s="396" t="s">
        <v>684</v>
      </c>
      <c r="N33" s="292"/>
      <c r="O33" s="292"/>
      <c r="P33" s="2531"/>
      <c r="Q33" s="2533"/>
      <c r="R33" s="2533"/>
      <c r="S33" s="2533"/>
      <c r="T33" s="2533"/>
      <c r="U33" s="2533"/>
      <c r="V33" s="2533"/>
      <c r="W33" s="2533"/>
      <c r="X33" s="2533"/>
      <c r="Y33" s="2533"/>
      <c r="Z33" s="285"/>
      <c r="AA33" s="294"/>
      <c r="AB33" s="292" t="str">
        <f>CONCATENATE("2 Não ►(",ROUND(AJ4,2),")")</f>
        <v>2 Não ►(3,19)</v>
      </c>
      <c r="AC33" s="403"/>
      <c r="AD33" s="403"/>
      <c r="AE33" s="403"/>
      <c r="AF33" s="403"/>
      <c r="AG33" s="403"/>
      <c r="AH33" s="403"/>
      <c r="AI33" s="2531"/>
      <c r="AJ33" s="292"/>
      <c r="AK33" s="2258"/>
      <c r="AL33" s="2260"/>
      <c r="AM33" s="2258"/>
      <c r="AN33" s="2260"/>
      <c r="AO33" s="2256"/>
      <c r="AP33" s="1688"/>
      <c r="AQ33" s="403"/>
      <c r="AR33" s="1302"/>
      <c r="AS33" s="2244"/>
      <c r="AT33" s="403"/>
      <c r="AU33" s="1302"/>
      <c r="AV33" s="1697"/>
      <c r="AW33" s="292"/>
      <c r="AX33" s="292"/>
      <c r="AY33" s="292"/>
      <c r="AZ33" s="292"/>
      <c r="BA33" s="2531"/>
      <c r="BB33" s="1682"/>
      <c r="BC33" s="292"/>
      <c r="BD33" s="293"/>
      <c r="BE33" s="203"/>
      <c r="BF33" s="203"/>
      <c r="BG33" s="2572" t="s">
        <v>4175</v>
      </c>
      <c r="BH33" s="2572" t="s">
        <v>4175</v>
      </c>
      <c r="BI33" s="2572" t="s">
        <v>4175</v>
      </c>
      <c r="BJ33" s="2572" t="s">
        <v>4175</v>
      </c>
      <c r="BK33" s="2572" t="s">
        <v>4175</v>
      </c>
      <c r="BL33" s="2572" t="s">
        <v>4175</v>
      </c>
    </row>
    <row r="34" spans="1:64" ht="15.75" customHeight="1" x14ac:dyDescent="0.25">
      <c r="A34" s="2531"/>
      <c r="B34" s="2513"/>
      <c r="C34" s="293"/>
      <c r="D34" s="854"/>
      <c r="E34" s="855"/>
      <c r="F34" s="295"/>
      <c r="G34" s="176"/>
      <c r="H34" s="176"/>
      <c r="I34" s="292"/>
      <c r="J34" s="293"/>
      <c r="K34" s="294"/>
      <c r="N34" s="292"/>
      <c r="O34" s="292"/>
      <c r="P34" s="2531"/>
      <c r="Q34" s="2533"/>
      <c r="R34" s="2533"/>
      <c r="S34" s="2533"/>
      <c r="T34" s="2533"/>
      <c r="U34" s="2533"/>
      <c r="V34" s="2533"/>
      <c r="W34" s="2533"/>
      <c r="X34" s="2533"/>
      <c r="Y34" s="2533"/>
      <c r="Z34" s="285"/>
      <c r="AA34" s="294"/>
      <c r="AB34" s="292"/>
      <c r="AC34" s="2535" t="s">
        <v>685</v>
      </c>
      <c r="AD34" s="2535" t="s">
        <v>686</v>
      </c>
      <c r="AE34" s="2535" t="s">
        <v>687</v>
      </c>
      <c r="AF34" s="2535" t="s">
        <v>688</v>
      </c>
      <c r="AG34" s="2535" t="s">
        <v>689</v>
      </c>
      <c r="AH34" s="2535" t="s">
        <v>690</v>
      </c>
      <c r="AI34" s="2531"/>
      <c r="AJ34" s="292"/>
      <c r="AK34" s="2537" t="s">
        <v>3946</v>
      </c>
      <c r="AL34" s="2263"/>
      <c r="AM34" s="2537" t="s">
        <v>3946</v>
      </c>
      <c r="AN34" s="2263"/>
      <c r="AO34" s="2537" t="s">
        <v>4132</v>
      </c>
      <c r="AP34" s="1688"/>
      <c r="AQ34" s="2535" t="s">
        <v>691</v>
      </c>
      <c r="AR34" s="2535" t="s">
        <v>692</v>
      </c>
      <c r="AS34" s="1095"/>
      <c r="AT34" s="2535" t="s">
        <v>693</v>
      </c>
      <c r="AU34" s="2535" t="s">
        <v>694</v>
      </c>
      <c r="AV34" s="2543" t="s">
        <v>695</v>
      </c>
      <c r="AW34" s="409"/>
      <c r="AX34" s="2541" t="s">
        <v>696</v>
      </c>
      <c r="AY34" s="292"/>
      <c r="AZ34" s="409"/>
      <c r="BA34" s="2531"/>
      <c r="BB34" s="1682"/>
      <c r="BC34" s="292"/>
      <c r="BD34" s="293"/>
      <c r="BE34" s="203"/>
      <c r="BF34" s="410"/>
      <c r="BG34" s="2572"/>
      <c r="BH34" s="2572"/>
      <c r="BI34" s="2572"/>
      <c r="BJ34" s="2572"/>
      <c r="BK34" s="2572"/>
      <c r="BL34" s="2572"/>
    </row>
    <row r="35" spans="1:64" ht="15.75" customHeight="1" thickBot="1" x14ac:dyDescent="0.3">
      <c r="A35" s="2559"/>
      <c r="B35" s="2569"/>
      <c r="C35" s="411" t="s">
        <v>697</v>
      </c>
      <c r="D35" s="2552" t="s">
        <v>698</v>
      </c>
      <c r="E35" s="2553"/>
      <c r="F35" s="413" t="s">
        <v>699</v>
      </c>
      <c r="G35" s="2552" t="s">
        <v>700</v>
      </c>
      <c r="H35" s="2553"/>
      <c r="I35" s="413" t="s">
        <v>701</v>
      </c>
      <c r="J35" s="2552" t="s">
        <v>702</v>
      </c>
      <c r="K35" s="2553"/>
      <c r="L35" s="2552" t="s">
        <v>703</v>
      </c>
      <c r="M35" s="2553"/>
      <c r="N35" s="413" t="s">
        <v>704</v>
      </c>
      <c r="O35" s="413" t="s">
        <v>705</v>
      </c>
      <c r="P35" s="2531"/>
      <c r="Q35" s="2534"/>
      <c r="R35" s="2534"/>
      <c r="S35" s="2534"/>
      <c r="T35" s="2534"/>
      <c r="U35" s="2534"/>
      <c r="V35" s="2534"/>
      <c r="W35" s="2534"/>
      <c r="X35" s="2534"/>
      <c r="Y35" s="2534"/>
      <c r="Z35" s="2368" t="s">
        <v>706</v>
      </c>
      <c r="AA35" s="2370"/>
      <c r="AB35" s="205" t="s">
        <v>707</v>
      </c>
      <c r="AC35" s="2536"/>
      <c r="AD35" s="2536"/>
      <c r="AE35" s="2536"/>
      <c r="AF35" s="2536"/>
      <c r="AG35" s="2536"/>
      <c r="AH35" s="2546"/>
      <c r="AI35" s="2531"/>
      <c r="AJ35" s="413" t="s">
        <v>354</v>
      </c>
      <c r="AK35" s="2538"/>
      <c r="AL35" s="205" t="s">
        <v>354</v>
      </c>
      <c r="AM35" s="2538"/>
      <c r="AN35" s="205" t="s">
        <v>354</v>
      </c>
      <c r="AO35" s="2538"/>
      <c r="AP35" s="2242" t="s">
        <v>708</v>
      </c>
      <c r="AQ35" s="2536"/>
      <c r="AR35" s="2536"/>
      <c r="AS35" s="413" t="s">
        <v>709</v>
      </c>
      <c r="AT35" s="2536"/>
      <c r="AU35" s="2536"/>
      <c r="AV35" s="2536"/>
      <c r="AW35" s="205" t="s">
        <v>710</v>
      </c>
      <c r="AX35" s="2542"/>
      <c r="AY35" s="205" t="s">
        <v>711</v>
      </c>
      <c r="AZ35" s="1103" t="s">
        <v>712</v>
      </c>
      <c r="BA35" s="2531"/>
      <c r="BB35" s="547" t="s">
        <v>713</v>
      </c>
      <c r="BC35" s="205" t="s">
        <v>714</v>
      </c>
      <c r="BD35" s="414" t="s">
        <v>715</v>
      </c>
      <c r="BE35" s="205" t="s">
        <v>716</v>
      </c>
      <c r="BF35" s="205" t="s">
        <v>717</v>
      </c>
      <c r="BG35" s="412" t="s">
        <v>718</v>
      </c>
      <c r="BH35" s="205" t="s">
        <v>719</v>
      </c>
      <c r="BI35" s="412" t="s">
        <v>720</v>
      </c>
      <c r="BJ35" s="412" t="s">
        <v>721</v>
      </c>
      <c r="BK35" s="205" t="s">
        <v>722</v>
      </c>
      <c r="BL35" s="205" t="s">
        <v>723</v>
      </c>
    </row>
    <row r="36" spans="1:64" ht="14.25" thickTop="1" x14ac:dyDescent="0.25">
      <c r="A36" s="69" t="s">
        <v>724</v>
      </c>
      <c r="B36" s="416"/>
      <c r="C36" s="417"/>
      <c r="D36" s="418"/>
      <c r="E36" s="417"/>
      <c r="F36" s="419"/>
      <c r="G36" s="417"/>
      <c r="H36" s="420"/>
      <c r="I36" s="421"/>
      <c r="J36" s="422"/>
      <c r="K36" s="423"/>
      <c r="L36" s="418"/>
      <c r="M36" s="420"/>
      <c r="N36" s="419"/>
      <c r="O36" s="419"/>
      <c r="P36" s="69" t="s">
        <v>725</v>
      </c>
      <c r="Q36" s="419"/>
      <c r="R36" s="419"/>
      <c r="S36" s="419"/>
      <c r="T36" s="419"/>
      <c r="U36" s="419"/>
      <c r="V36" s="419"/>
      <c r="W36" s="419"/>
      <c r="X36" s="419"/>
      <c r="Y36" s="419"/>
      <c r="Z36" s="418"/>
      <c r="AA36" s="420"/>
      <c r="AB36" s="420"/>
      <c r="AC36" s="420"/>
      <c r="AD36" s="420"/>
      <c r="AE36" s="420"/>
      <c r="AF36" s="420"/>
      <c r="AG36" s="420"/>
      <c r="AH36" s="420"/>
      <c r="AI36" s="69" t="s">
        <v>726</v>
      </c>
      <c r="AJ36" s="419"/>
      <c r="AK36" s="409"/>
      <c r="AL36" s="1615"/>
      <c r="AM36" s="409"/>
      <c r="AN36" s="1615"/>
      <c r="AO36" s="409"/>
      <c r="AP36" s="409"/>
      <c r="AQ36" s="409"/>
      <c r="AR36" s="409"/>
      <c r="AS36" s="419"/>
      <c r="AT36" s="419"/>
      <c r="AU36" s="419"/>
      <c r="AV36" s="419"/>
      <c r="AW36" s="424"/>
      <c r="AX36" s="424"/>
      <c r="AY36" s="424"/>
      <c r="AZ36" s="1678"/>
      <c r="BA36" s="69" t="s">
        <v>727</v>
      </c>
      <c r="BB36" s="1683"/>
      <c r="BC36" s="424"/>
      <c r="BD36" s="420"/>
      <c r="BE36" s="409"/>
      <c r="BF36" s="1615"/>
      <c r="BG36" s="424"/>
      <c r="BH36" s="425"/>
      <c r="BI36" s="424"/>
      <c r="BJ36" s="424"/>
      <c r="BK36" s="424"/>
      <c r="BL36" s="424"/>
    </row>
    <row r="37" spans="1:64" ht="13.5" x14ac:dyDescent="0.25">
      <c r="A37" s="432" t="s">
        <v>728</v>
      </c>
      <c r="B37" s="428"/>
      <c r="C37" s="181"/>
      <c r="D37" s="180"/>
      <c r="E37" s="181"/>
      <c r="F37" s="292"/>
      <c r="G37" s="181"/>
      <c r="H37" s="182"/>
      <c r="I37" s="429"/>
      <c r="J37" s="430"/>
      <c r="K37" s="431"/>
      <c r="L37" s="180"/>
      <c r="M37" s="182"/>
      <c r="N37" s="292"/>
      <c r="O37" s="292"/>
      <c r="P37" s="432" t="s">
        <v>729</v>
      </c>
      <c r="Q37" s="292"/>
      <c r="R37" s="292"/>
      <c r="S37" s="292"/>
      <c r="T37" s="292"/>
      <c r="U37" s="292"/>
      <c r="V37" s="292"/>
      <c r="W37" s="292"/>
      <c r="X37" s="292"/>
      <c r="Y37" s="292"/>
      <c r="Z37" s="180"/>
      <c r="AA37" s="182"/>
      <c r="AB37" s="182"/>
      <c r="AC37" s="182"/>
      <c r="AD37" s="182"/>
      <c r="AE37" s="182"/>
      <c r="AF37" s="182"/>
      <c r="AG37" s="182"/>
      <c r="AH37" s="182"/>
      <c r="AI37" s="432" t="s">
        <v>730</v>
      </c>
      <c r="AJ37" s="292"/>
      <c r="AK37" s="292"/>
      <c r="AL37" s="181"/>
      <c r="AM37" s="292"/>
      <c r="AN37" s="181"/>
      <c r="AO37" s="292"/>
      <c r="AP37" s="292"/>
      <c r="AQ37" s="292"/>
      <c r="AR37" s="292"/>
      <c r="AS37" s="292"/>
      <c r="AT37" s="292"/>
      <c r="AU37" s="292"/>
      <c r="AV37" s="292"/>
      <c r="AW37" s="68"/>
      <c r="AX37" s="68"/>
      <c r="AY37" s="68"/>
      <c r="AZ37" s="178"/>
      <c r="BA37" s="432" t="s">
        <v>731</v>
      </c>
      <c r="BB37" s="1114"/>
      <c r="BC37" s="68"/>
      <c r="BD37" s="182"/>
      <c r="BE37" s="292"/>
      <c r="BF37" s="181"/>
      <c r="BG37" s="68"/>
      <c r="BH37" s="178"/>
      <c r="BI37" s="68"/>
      <c r="BJ37" s="68"/>
      <c r="BK37" s="68"/>
      <c r="BL37" s="68"/>
    </row>
    <row r="38" spans="1:64" ht="13.5" x14ac:dyDescent="0.25">
      <c r="A38" s="72">
        <v>3</v>
      </c>
      <c r="B38" s="434"/>
      <c r="C38" s="393"/>
      <c r="D38" s="435"/>
      <c r="E38" s="393"/>
      <c r="F38" s="436"/>
      <c r="G38" s="393"/>
      <c r="H38" s="394"/>
      <c r="I38" s="437"/>
      <c r="J38" s="438"/>
      <c r="K38" s="439"/>
      <c r="L38" s="435"/>
      <c r="M38" s="394"/>
      <c r="N38" s="436"/>
      <c r="O38" s="436"/>
      <c r="P38" s="72">
        <v>3</v>
      </c>
      <c r="Q38" s="436"/>
      <c r="R38" s="436"/>
      <c r="S38" s="436"/>
      <c r="T38" s="436"/>
      <c r="U38" s="436"/>
      <c r="V38" s="436"/>
      <c r="W38" s="436"/>
      <c r="X38" s="436"/>
      <c r="Y38" s="436"/>
      <c r="Z38" s="435"/>
      <c r="AA38" s="394"/>
      <c r="AB38" s="394"/>
      <c r="AC38" s="394"/>
      <c r="AD38" s="394"/>
      <c r="AE38" s="394"/>
      <c r="AF38" s="394"/>
      <c r="AG38" s="394"/>
      <c r="AH38" s="394"/>
      <c r="AI38" s="72">
        <v>3</v>
      </c>
      <c r="AJ38" s="436"/>
      <c r="AK38" s="436"/>
      <c r="AL38" s="393"/>
      <c r="AM38" s="436"/>
      <c r="AN38" s="393"/>
      <c r="AO38" s="436"/>
      <c r="AP38" s="436"/>
      <c r="AQ38" s="436"/>
      <c r="AR38" s="436"/>
      <c r="AS38" s="436"/>
      <c r="AT38" s="436"/>
      <c r="AU38" s="436"/>
      <c r="AV38" s="436"/>
      <c r="AW38" s="440"/>
      <c r="AX38" s="440"/>
      <c r="AY38" s="440"/>
      <c r="AZ38" s="170"/>
      <c r="BA38" s="72">
        <v>3</v>
      </c>
      <c r="BB38" s="1684"/>
      <c r="BC38" s="440"/>
      <c r="BD38" s="394"/>
      <c r="BE38" s="436"/>
      <c r="BF38" s="393"/>
      <c r="BG38" s="440"/>
      <c r="BH38" s="170"/>
      <c r="BI38" s="440"/>
      <c r="BJ38" s="440"/>
      <c r="BK38" s="440"/>
      <c r="BL38" s="440"/>
    </row>
    <row r="39" spans="1:64" ht="13.5" x14ac:dyDescent="0.25">
      <c r="A39" s="71">
        <v>4</v>
      </c>
      <c r="B39" s="441"/>
      <c r="C39" s="194"/>
      <c r="D39" s="193"/>
      <c r="E39" s="194"/>
      <c r="F39" s="427"/>
      <c r="G39" s="194"/>
      <c r="H39" s="196"/>
      <c r="I39" s="442"/>
      <c r="J39" s="443"/>
      <c r="K39" s="444"/>
      <c r="L39" s="193"/>
      <c r="M39" s="196"/>
      <c r="N39" s="427"/>
      <c r="O39" s="427"/>
      <c r="P39" s="71">
        <v>4</v>
      </c>
      <c r="Q39" s="427"/>
      <c r="R39" s="427"/>
      <c r="S39" s="427"/>
      <c r="T39" s="427"/>
      <c r="U39" s="427"/>
      <c r="V39" s="427"/>
      <c r="W39" s="427"/>
      <c r="X39" s="427"/>
      <c r="Y39" s="427"/>
      <c r="Z39" s="193"/>
      <c r="AA39" s="196"/>
      <c r="AB39" s="196"/>
      <c r="AC39" s="196"/>
      <c r="AD39" s="196"/>
      <c r="AE39" s="196"/>
      <c r="AF39" s="196"/>
      <c r="AG39" s="196"/>
      <c r="AH39" s="196"/>
      <c r="AI39" s="71">
        <v>4</v>
      </c>
      <c r="AJ39" s="427"/>
      <c r="AK39" s="427"/>
      <c r="AL39" s="194"/>
      <c r="AM39" s="427"/>
      <c r="AN39" s="194"/>
      <c r="AO39" s="427"/>
      <c r="AP39" s="427"/>
      <c r="AQ39" s="427"/>
      <c r="AR39" s="427"/>
      <c r="AS39" s="427"/>
      <c r="AT39" s="427"/>
      <c r="AU39" s="427"/>
      <c r="AV39" s="427"/>
      <c r="AW39" s="445"/>
      <c r="AX39" s="445"/>
      <c r="AY39" s="445"/>
      <c r="AZ39" s="192"/>
      <c r="BA39" s="71">
        <v>4</v>
      </c>
      <c r="BB39" s="1685"/>
      <c r="BC39" s="445"/>
      <c r="BD39" s="196"/>
      <c r="BE39" s="427"/>
      <c r="BF39" s="194"/>
      <c r="BG39" s="445"/>
      <c r="BH39" s="192"/>
      <c r="BI39" s="445"/>
      <c r="BJ39" s="445"/>
      <c r="BK39" s="445"/>
      <c r="BL39" s="445"/>
    </row>
    <row r="40" spans="1:64" ht="14.25" thickBot="1" x14ac:dyDescent="0.3">
      <c r="A40" s="454">
        <v>5</v>
      </c>
      <c r="B40" s="446"/>
      <c r="C40" s="447"/>
      <c r="D40" s="448"/>
      <c r="E40" s="447"/>
      <c r="F40" s="449"/>
      <c r="G40" s="447"/>
      <c r="H40" s="450"/>
      <c r="I40" s="451"/>
      <c r="J40" s="452"/>
      <c r="K40" s="453"/>
      <c r="L40" s="448"/>
      <c r="M40" s="450"/>
      <c r="N40" s="449"/>
      <c r="O40" s="449"/>
      <c r="P40" s="454">
        <v>5</v>
      </c>
      <c r="Q40" s="449"/>
      <c r="R40" s="449"/>
      <c r="S40" s="449"/>
      <c r="T40" s="449"/>
      <c r="U40" s="449"/>
      <c r="V40" s="449"/>
      <c r="W40" s="449"/>
      <c r="X40" s="449"/>
      <c r="Y40" s="449"/>
      <c r="Z40" s="448"/>
      <c r="AA40" s="450"/>
      <c r="AB40" s="450"/>
      <c r="AC40" s="450"/>
      <c r="AD40" s="450"/>
      <c r="AE40" s="450"/>
      <c r="AF40" s="450"/>
      <c r="AG40" s="450"/>
      <c r="AH40" s="450"/>
      <c r="AI40" s="454">
        <v>5</v>
      </c>
      <c r="AJ40" s="449"/>
      <c r="AK40" s="449"/>
      <c r="AL40" s="447"/>
      <c r="AM40" s="449"/>
      <c r="AN40" s="447"/>
      <c r="AO40" s="449"/>
      <c r="AP40" s="449"/>
      <c r="AQ40" s="449"/>
      <c r="AR40" s="449"/>
      <c r="AS40" s="449"/>
      <c r="AT40" s="449"/>
      <c r="AU40" s="449"/>
      <c r="AV40" s="449"/>
      <c r="AW40" s="456"/>
      <c r="AX40" s="456"/>
      <c r="AY40" s="456"/>
      <c r="AZ40" s="455"/>
      <c r="BA40" s="454">
        <v>5</v>
      </c>
      <c r="BB40" s="1686"/>
      <c r="BC40" s="456"/>
      <c r="BD40" s="450"/>
      <c r="BE40" s="449"/>
      <c r="BF40" s="447"/>
      <c r="BG40" s="456"/>
      <c r="BH40" s="455"/>
      <c r="BI40" s="456"/>
      <c r="BJ40" s="456"/>
      <c r="BK40" s="456"/>
      <c r="BL40" s="456"/>
    </row>
    <row r="41" spans="1:64" ht="14.25" thickTop="1" x14ac:dyDescent="0.25">
      <c r="A41" s="457">
        <v>6</v>
      </c>
      <c r="B41" s="359"/>
      <c r="C41" s="181"/>
      <c r="D41" s="180"/>
      <c r="E41" s="181"/>
      <c r="F41" s="292"/>
      <c r="G41" s="181"/>
      <c r="H41" s="182"/>
      <c r="I41" s="429"/>
      <c r="J41" s="430"/>
      <c r="K41" s="431"/>
      <c r="L41" s="180"/>
      <c r="M41" s="182"/>
      <c r="N41" s="292"/>
      <c r="O41" s="292"/>
      <c r="P41" s="457">
        <v>6</v>
      </c>
      <c r="Q41" s="292"/>
      <c r="R41" s="292"/>
      <c r="S41" s="292"/>
      <c r="T41" s="292"/>
      <c r="U41" s="292"/>
      <c r="V41" s="292"/>
      <c r="W41" s="292"/>
      <c r="X41" s="292"/>
      <c r="Y41" s="292"/>
      <c r="Z41" s="180"/>
      <c r="AA41" s="182"/>
      <c r="AB41" s="182"/>
      <c r="AC41" s="182"/>
      <c r="AD41" s="182"/>
      <c r="AE41" s="182"/>
      <c r="AF41" s="182"/>
      <c r="AG41" s="182"/>
      <c r="AH41" s="182"/>
      <c r="AI41" s="457">
        <v>6</v>
      </c>
      <c r="AJ41" s="292"/>
      <c r="AK41" s="292"/>
      <c r="AL41" s="181"/>
      <c r="AM41" s="292"/>
      <c r="AN41" s="181"/>
      <c r="AO41" s="292"/>
      <c r="AP41" s="292"/>
      <c r="AQ41" s="292"/>
      <c r="AR41" s="292"/>
      <c r="AS41" s="292"/>
      <c r="AT41" s="292"/>
      <c r="AU41" s="292"/>
      <c r="AV41" s="292"/>
      <c r="AW41" s="68"/>
      <c r="AX41" s="68"/>
      <c r="AY41" s="68"/>
      <c r="AZ41" s="178"/>
      <c r="BA41" s="457">
        <v>6</v>
      </c>
      <c r="BB41" s="1114"/>
      <c r="BC41" s="68"/>
      <c r="BD41" s="182"/>
      <c r="BE41" s="292"/>
      <c r="BF41" s="181"/>
      <c r="BG41" s="68"/>
      <c r="BH41" s="178"/>
      <c r="BI41" s="68"/>
      <c r="BJ41" s="68"/>
      <c r="BK41" s="68"/>
      <c r="BL41" s="68"/>
    </row>
    <row r="42" spans="1:64" ht="13.5" x14ac:dyDescent="0.25">
      <c r="A42" s="74">
        <v>7</v>
      </c>
      <c r="B42" s="336"/>
      <c r="C42" s="393"/>
      <c r="D42" s="435"/>
      <c r="E42" s="393"/>
      <c r="F42" s="436"/>
      <c r="G42" s="393"/>
      <c r="H42" s="394"/>
      <c r="I42" s="437"/>
      <c r="J42" s="438"/>
      <c r="K42" s="439"/>
      <c r="L42" s="435"/>
      <c r="M42" s="394"/>
      <c r="N42" s="436"/>
      <c r="O42" s="436"/>
      <c r="P42" s="74">
        <v>7</v>
      </c>
      <c r="Q42" s="436"/>
      <c r="R42" s="436"/>
      <c r="S42" s="436"/>
      <c r="T42" s="436"/>
      <c r="U42" s="436"/>
      <c r="V42" s="436"/>
      <c r="W42" s="436"/>
      <c r="X42" s="436"/>
      <c r="Y42" s="436"/>
      <c r="Z42" s="435"/>
      <c r="AA42" s="394"/>
      <c r="AB42" s="394"/>
      <c r="AC42" s="394"/>
      <c r="AD42" s="394"/>
      <c r="AE42" s="394"/>
      <c r="AF42" s="394"/>
      <c r="AG42" s="394"/>
      <c r="AH42" s="394"/>
      <c r="AI42" s="74">
        <v>7</v>
      </c>
      <c r="AJ42" s="436"/>
      <c r="AK42" s="436"/>
      <c r="AL42" s="393"/>
      <c r="AM42" s="436"/>
      <c r="AN42" s="393"/>
      <c r="AO42" s="436"/>
      <c r="AP42" s="436"/>
      <c r="AQ42" s="436"/>
      <c r="AR42" s="436"/>
      <c r="AS42" s="436"/>
      <c r="AT42" s="436"/>
      <c r="AU42" s="436"/>
      <c r="AV42" s="436"/>
      <c r="AW42" s="440"/>
      <c r="AX42" s="440"/>
      <c r="AY42" s="440"/>
      <c r="AZ42" s="170"/>
      <c r="BA42" s="74">
        <v>7</v>
      </c>
      <c r="BB42" s="1684"/>
      <c r="BC42" s="440"/>
      <c r="BD42" s="394"/>
      <c r="BE42" s="436"/>
      <c r="BF42" s="393"/>
      <c r="BG42" s="440"/>
      <c r="BH42" s="170"/>
      <c r="BI42" s="440"/>
      <c r="BJ42" s="440"/>
      <c r="BK42" s="440"/>
      <c r="BL42" s="440"/>
    </row>
    <row r="43" spans="1:64" ht="13.5" x14ac:dyDescent="0.25">
      <c r="A43" s="75">
        <v>8</v>
      </c>
      <c r="B43" s="336"/>
      <c r="C43" s="393"/>
      <c r="D43" s="435"/>
      <c r="E43" s="393"/>
      <c r="F43" s="436"/>
      <c r="G43" s="393"/>
      <c r="H43" s="394"/>
      <c r="I43" s="437"/>
      <c r="J43" s="438"/>
      <c r="K43" s="439"/>
      <c r="L43" s="435"/>
      <c r="M43" s="394"/>
      <c r="N43" s="436"/>
      <c r="O43" s="436"/>
      <c r="P43" s="75">
        <v>8</v>
      </c>
      <c r="Q43" s="436"/>
      <c r="R43" s="436"/>
      <c r="S43" s="436"/>
      <c r="T43" s="436"/>
      <c r="U43" s="436"/>
      <c r="V43" s="436"/>
      <c r="W43" s="436"/>
      <c r="X43" s="436"/>
      <c r="Y43" s="436"/>
      <c r="Z43" s="435"/>
      <c r="AA43" s="394"/>
      <c r="AB43" s="394"/>
      <c r="AC43" s="394"/>
      <c r="AD43" s="394"/>
      <c r="AE43" s="394"/>
      <c r="AF43" s="394"/>
      <c r="AG43" s="394"/>
      <c r="AH43" s="394"/>
      <c r="AI43" s="75">
        <v>8</v>
      </c>
      <c r="AJ43" s="436"/>
      <c r="AK43" s="436"/>
      <c r="AL43" s="393"/>
      <c r="AM43" s="436"/>
      <c r="AN43" s="393"/>
      <c r="AO43" s="436"/>
      <c r="AP43" s="436"/>
      <c r="AQ43" s="436"/>
      <c r="AR43" s="436"/>
      <c r="AS43" s="436"/>
      <c r="AT43" s="436"/>
      <c r="AU43" s="436"/>
      <c r="AV43" s="436"/>
      <c r="AW43" s="440"/>
      <c r="AX43" s="440"/>
      <c r="AY43" s="440"/>
      <c r="AZ43" s="170"/>
      <c r="BA43" s="75">
        <v>8</v>
      </c>
      <c r="BB43" s="1684"/>
      <c r="BC43" s="440"/>
      <c r="BD43" s="394"/>
      <c r="BE43" s="436"/>
      <c r="BF43" s="393"/>
      <c r="BG43" s="440"/>
      <c r="BH43" s="170"/>
      <c r="BI43" s="440"/>
      <c r="BJ43" s="440"/>
      <c r="BK43" s="440"/>
      <c r="BL43" s="440"/>
    </row>
    <row r="44" spans="1:64" ht="13.5" x14ac:dyDescent="0.25">
      <c r="A44" s="75">
        <v>9</v>
      </c>
      <c r="B44" s="458"/>
      <c r="C44" s="194"/>
      <c r="D44" s="193"/>
      <c r="E44" s="194"/>
      <c r="F44" s="427"/>
      <c r="G44" s="194"/>
      <c r="H44" s="196"/>
      <c r="I44" s="442"/>
      <c r="J44" s="443"/>
      <c r="K44" s="444"/>
      <c r="L44" s="193"/>
      <c r="M44" s="196"/>
      <c r="N44" s="427"/>
      <c r="O44" s="427"/>
      <c r="P44" s="74">
        <v>9</v>
      </c>
      <c r="Q44" s="427"/>
      <c r="R44" s="427"/>
      <c r="S44" s="427"/>
      <c r="T44" s="427"/>
      <c r="U44" s="427"/>
      <c r="V44" s="427"/>
      <c r="W44" s="427"/>
      <c r="X44" s="427"/>
      <c r="Y44" s="427"/>
      <c r="Z44" s="193"/>
      <c r="AA44" s="196"/>
      <c r="AB44" s="196"/>
      <c r="AC44" s="196"/>
      <c r="AD44" s="196"/>
      <c r="AE44" s="196"/>
      <c r="AF44" s="196"/>
      <c r="AG44" s="196"/>
      <c r="AH44" s="196"/>
      <c r="AI44" s="74">
        <v>9</v>
      </c>
      <c r="AJ44" s="427"/>
      <c r="AK44" s="427"/>
      <c r="AL44" s="194"/>
      <c r="AM44" s="427"/>
      <c r="AN44" s="194"/>
      <c r="AO44" s="427"/>
      <c r="AP44" s="427"/>
      <c r="AQ44" s="427"/>
      <c r="AR44" s="427"/>
      <c r="AS44" s="427"/>
      <c r="AT44" s="427"/>
      <c r="AU44" s="427"/>
      <c r="AV44" s="427"/>
      <c r="AW44" s="445"/>
      <c r="AX44" s="445"/>
      <c r="AY44" s="445"/>
      <c r="AZ44" s="192"/>
      <c r="BA44" s="74">
        <v>9</v>
      </c>
      <c r="BB44" s="1685"/>
      <c r="BC44" s="445"/>
      <c r="BD44" s="196"/>
      <c r="BE44" s="427"/>
      <c r="BF44" s="194"/>
      <c r="BG44" s="445"/>
      <c r="BH44" s="192"/>
      <c r="BI44" s="445"/>
      <c r="BJ44" s="445"/>
      <c r="BK44" s="445"/>
      <c r="BL44" s="445"/>
    </row>
    <row r="45" spans="1:64" ht="14.25" thickBot="1" x14ac:dyDescent="0.3">
      <c r="A45" s="460">
        <v>10</v>
      </c>
      <c r="B45" s="459"/>
      <c r="C45" s="447"/>
      <c r="D45" s="448"/>
      <c r="E45" s="447"/>
      <c r="F45" s="449"/>
      <c r="G45" s="447"/>
      <c r="H45" s="450"/>
      <c r="I45" s="451"/>
      <c r="J45" s="452"/>
      <c r="K45" s="453"/>
      <c r="L45" s="448"/>
      <c r="M45" s="450"/>
      <c r="N45" s="449"/>
      <c r="O45" s="449"/>
      <c r="P45" s="460">
        <v>10</v>
      </c>
      <c r="Q45" s="449"/>
      <c r="R45" s="449"/>
      <c r="S45" s="449"/>
      <c r="T45" s="449"/>
      <c r="U45" s="449"/>
      <c r="V45" s="449"/>
      <c r="W45" s="449"/>
      <c r="X45" s="449"/>
      <c r="Y45" s="449"/>
      <c r="Z45" s="448"/>
      <c r="AA45" s="450"/>
      <c r="AB45" s="450"/>
      <c r="AC45" s="450"/>
      <c r="AD45" s="450"/>
      <c r="AE45" s="450"/>
      <c r="AF45" s="450"/>
      <c r="AG45" s="450"/>
      <c r="AH45" s="450"/>
      <c r="AI45" s="460">
        <v>10</v>
      </c>
      <c r="AJ45" s="449"/>
      <c r="AK45" s="449"/>
      <c r="AL45" s="447"/>
      <c r="AM45" s="449"/>
      <c r="AN45" s="447"/>
      <c r="AO45" s="449"/>
      <c r="AP45" s="449"/>
      <c r="AQ45" s="449"/>
      <c r="AR45" s="449"/>
      <c r="AS45" s="449"/>
      <c r="AT45" s="449"/>
      <c r="AU45" s="449"/>
      <c r="AV45" s="449"/>
      <c r="AW45" s="456"/>
      <c r="AX45" s="456"/>
      <c r="AY45" s="456"/>
      <c r="AZ45" s="455"/>
      <c r="BA45" s="460">
        <v>10</v>
      </c>
      <c r="BB45" s="1686"/>
      <c r="BC45" s="456"/>
      <c r="BD45" s="450"/>
      <c r="BE45" s="449"/>
      <c r="BF45" s="447"/>
      <c r="BG45" s="456"/>
      <c r="BH45" s="455"/>
      <c r="BI45" s="456"/>
      <c r="BJ45" s="456"/>
      <c r="BK45" s="456"/>
      <c r="BL45" s="456"/>
    </row>
    <row r="46" spans="1:64" ht="14.25" thickTop="1" x14ac:dyDescent="0.25">
      <c r="A46" s="432">
        <v>11</v>
      </c>
      <c r="B46" s="428"/>
      <c r="C46" s="181"/>
      <c r="D46" s="180"/>
      <c r="E46" s="181"/>
      <c r="F46" s="292"/>
      <c r="G46" s="181"/>
      <c r="H46" s="182"/>
      <c r="I46" s="429"/>
      <c r="J46" s="430"/>
      <c r="K46" s="431"/>
      <c r="L46" s="180"/>
      <c r="M46" s="182"/>
      <c r="N46" s="292"/>
      <c r="O46" s="292"/>
      <c r="P46" s="432">
        <v>11</v>
      </c>
      <c r="Q46" s="292"/>
      <c r="R46" s="292"/>
      <c r="S46" s="292"/>
      <c r="T46" s="292"/>
      <c r="U46" s="292"/>
      <c r="V46" s="292"/>
      <c r="W46" s="292"/>
      <c r="X46" s="292"/>
      <c r="Y46" s="292"/>
      <c r="Z46" s="180"/>
      <c r="AA46" s="182"/>
      <c r="AB46" s="182"/>
      <c r="AC46" s="182"/>
      <c r="AD46" s="182"/>
      <c r="AE46" s="182"/>
      <c r="AF46" s="182"/>
      <c r="AG46" s="182"/>
      <c r="AH46" s="182"/>
      <c r="AI46" s="432">
        <v>11</v>
      </c>
      <c r="AJ46" s="292"/>
      <c r="AK46" s="292"/>
      <c r="AL46" s="181"/>
      <c r="AM46" s="292"/>
      <c r="AN46" s="181"/>
      <c r="AO46" s="292"/>
      <c r="AP46" s="292"/>
      <c r="AQ46" s="292"/>
      <c r="AR46" s="292"/>
      <c r="AS46" s="292"/>
      <c r="AT46" s="292"/>
      <c r="AU46" s="292"/>
      <c r="AV46" s="292"/>
      <c r="AW46" s="68"/>
      <c r="AX46" s="68"/>
      <c r="AY46" s="68"/>
      <c r="AZ46" s="178"/>
      <c r="BA46" s="432">
        <v>11</v>
      </c>
      <c r="BB46" s="1114"/>
      <c r="BC46" s="68"/>
      <c r="BD46" s="182"/>
      <c r="BE46" s="292"/>
      <c r="BF46" s="181"/>
      <c r="BG46" s="68"/>
      <c r="BH46" s="178"/>
      <c r="BI46" s="68"/>
      <c r="BJ46" s="68"/>
      <c r="BK46" s="68"/>
      <c r="BL46" s="68"/>
    </row>
    <row r="47" spans="1:64" ht="13.5" x14ac:dyDescent="0.25">
      <c r="A47" s="72">
        <v>12</v>
      </c>
      <c r="B47" s="434"/>
      <c r="C47" s="393"/>
      <c r="D47" s="435"/>
      <c r="E47" s="393"/>
      <c r="F47" s="436"/>
      <c r="G47" s="393"/>
      <c r="H47" s="394"/>
      <c r="I47" s="437"/>
      <c r="J47" s="438"/>
      <c r="K47" s="439"/>
      <c r="L47" s="435"/>
      <c r="M47" s="394"/>
      <c r="N47" s="436"/>
      <c r="O47" s="436"/>
      <c r="P47" s="72">
        <v>12</v>
      </c>
      <c r="Q47" s="436"/>
      <c r="R47" s="436"/>
      <c r="S47" s="436"/>
      <c r="T47" s="436"/>
      <c r="U47" s="436"/>
      <c r="V47" s="436"/>
      <c r="W47" s="436"/>
      <c r="X47" s="436"/>
      <c r="Y47" s="436"/>
      <c r="Z47" s="435"/>
      <c r="AA47" s="394"/>
      <c r="AB47" s="394"/>
      <c r="AC47" s="394"/>
      <c r="AD47" s="394"/>
      <c r="AE47" s="394"/>
      <c r="AF47" s="394"/>
      <c r="AG47" s="394"/>
      <c r="AH47" s="394"/>
      <c r="AI47" s="72">
        <v>12</v>
      </c>
      <c r="AJ47" s="436"/>
      <c r="AK47" s="436"/>
      <c r="AL47" s="393"/>
      <c r="AM47" s="436"/>
      <c r="AN47" s="393"/>
      <c r="AO47" s="436"/>
      <c r="AP47" s="436"/>
      <c r="AQ47" s="436"/>
      <c r="AR47" s="436"/>
      <c r="AS47" s="436"/>
      <c r="AT47" s="436"/>
      <c r="AU47" s="436"/>
      <c r="AV47" s="436"/>
      <c r="AW47" s="440"/>
      <c r="AX47" s="440"/>
      <c r="AY47" s="440"/>
      <c r="AZ47" s="170"/>
      <c r="BA47" s="72">
        <v>12</v>
      </c>
      <c r="BB47" s="1684"/>
      <c r="BC47" s="440"/>
      <c r="BD47" s="394"/>
      <c r="BE47" s="436"/>
      <c r="BF47" s="393"/>
      <c r="BG47" s="440"/>
      <c r="BH47" s="170"/>
      <c r="BI47" s="440"/>
      <c r="BJ47" s="440"/>
      <c r="BK47" s="440"/>
      <c r="BL47" s="440"/>
    </row>
    <row r="48" spans="1:64" ht="13.5" x14ac:dyDescent="0.25">
      <c r="A48" s="72">
        <v>13</v>
      </c>
      <c r="B48" s="434"/>
      <c r="C48" s="393"/>
      <c r="D48" s="435"/>
      <c r="E48" s="393"/>
      <c r="F48" s="436"/>
      <c r="G48" s="393"/>
      <c r="H48" s="394"/>
      <c r="I48" s="437"/>
      <c r="J48" s="438"/>
      <c r="K48" s="439"/>
      <c r="L48" s="435"/>
      <c r="M48" s="394"/>
      <c r="N48" s="436"/>
      <c r="O48" s="436"/>
      <c r="P48" s="72">
        <v>13</v>
      </c>
      <c r="Q48" s="436"/>
      <c r="R48" s="436"/>
      <c r="S48" s="436"/>
      <c r="T48" s="436"/>
      <c r="U48" s="436"/>
      <c r="V48" s="436"/>
      <c r="W48" s="436"/>
      <c r="X48" s="436"/>
      <c r="Y48" s="436"/>
      <c r="Z48" s="435"/>
      <c r="AA48" s="394"/>
      <c r="AB48" s="394"/>
      <c r="AC48" s="394"/>
      <c r="AD48" s="394"/>
      <c r="AE48" s="394"/>
      <c r="AF48" s="394"/>
      <c r="AG48" s="394"/>
      <c r="AH48" s="394"/>
      <c r="AI48" s="72">
        <v>13</v>
      </c>
      <c r="AJ48" s="436"/>
      <c r="AK48" s="436"/>
      <c r="AL48" s="393"/>
      <c r="AM48" s="436"/>
      <c r="AN48" s="393"/>
      <c r="AO48" s="436"/>
      <c r="AP48" s="436"/>
      <c r="AQ48" s="436"/>
      <c r="AR48" s="436"/>
      <c r="AS48" s="436"/>
      <c r="AT48" s="436"/>
      <c r="AU48" s="436"/>
      <c r="AV48" s="436"/>
      <c r="AW48" s="440"/>
      <c r="AX48" s="440"/>
      <c r="AY48" s="440"/>
      <c r="AZ48" s="170"/>
      <c r="BA48" s="72">
        <v>13</v>
      </c>
      <c r="BB48" s="1684"/>
      <c r="BC48" s="440"/>
      <c r="BD48" s="394"/>
      <c r="BE48" s="436"/>
      <c r="BF48" s="393"/>
      <c r="BG48" s="440"/>
      <c r="BH48" s="170"/>
      <c r="BI48" s="440"/>
      <c r="BJ48" s="440"/>
      <c r="BK48" s="440"/>
      <c r="BL48" s="440"/>
    </row>
    <row r="49" spans="1:64" ht="13.5" x14ac:dyDescent="0.25">
      <c r="A49" s="74">
        <v>14</v>
      </c>
      <c r="B49" s="374"/>
      <c r="C49" s="194"/>
      <c r="D49" s="193"/>
      <c r="E49" s="194"/>
      <c r="F49" s="427"/>
      <c r="G49" s="194"/>
      <c r="H49" s="196"/>
      <c r="I49" s="442"/>
      <c r="J49" s="443"/>
      <c r="K49" s="444"/>
      <c r="L49" s="193"/>
      <c r="M49" s="196"/>
      <c r="N49" s="427"/>
      <c r="O49" s="427"/>
      <c r="P49" s="74">
        <v>14</v>
      </c>
      <c r="Q49" s="427"/>
      <c r="R49" s="427"/>
      <c r="S49" s="427"/>
      <c r="T49" s="427"/>
      <c r="U49" s="427"/>
      <c r="V49" s="427"/>
      <c r="W49" s="427"/>
      <c r="X49" s="427"/>
      <c r="Y49" s="427"/>
      <c r="Z49" s="193"/>
      <c r="AA49" s="196"/>
      <c r="AB49" s="196"/>
      <c r="AC49" s="196"/>
      <c r="AD49" s="196"/>
      <c r="AE49" s="196"/>
      <c r="AF49" s="196"/>
      <c r="AG49" s="196"/>
      <c r="AH49" s="196"/>
      <c r="AI49" s="74">
        <v>14</v>
      </c>
      <c r="AJ49" s="427"/>
      <c r="AK49" s="427"/>
      <c r="AL49" s="194"/>
      <c r="AM49" s="427"/>
      <c r="AN49" s="194"/>
      <c r="AO49" s="427"/>
      <c r="AP49" s="427"/>
      <c r="AQ49" s="427"/>
      <c r="AR49" s="427"/>
      <c r="AS49" s="427"/>
      <c r="AT49" s="427"/>
      <c r="AU49" s="427"/>
      <c r="AV49" s="427"/>
      <c r="AW49" s="445"/>
      <c r="AX49" s="445"/>
      <c r="AY49" s="445"/>
      <c r="AZ49" s="192"/>
      <c r="BA49" s="74">
        <v>14</v>
      </c>
      <c r="BB49" s="1685"/>
      <c r="BC49" s="445"/>
      <c r="BD49" s="196"/>
      <c r="BE49" s="427"/>
      <c r="BF49" s="194"/>
      <c r="BG49" s="445"/>
      <c r="BH49" s="192"/>
      <c r="BI49" s="445"/>
      <c r="BJ49" s="445"/>
      <c r="BK49" s="445"/>
      <c r="BL49" s="445"/>
    </row>
    <row r="50" spans="1:64" ht="13.5" x14ac:dyDescent="0.25">
      <c r="A50" s="74">
        <v>15</v>
      </c>
      <c r="B50" s="374"/>
      <c r="C50" s="194"/>
      <c r="D50" s="193"/>
      <c r="E50" s="194"/>
      <c r="F50" s="427"/>
      <c r="G50" s="194"/>
      <c r="H50" s="196"/>
      <c r="I50" s="442"/>
      <c r="J50" s="443"/>
      <c r="K50" s="444"/>
      <c r="L50" s="193"/>
      <c r="M50" s="196"/>
      <c r="N50" s="427"/>
      <c r="O50" s="427"/>
      <c r="P50" s="74">
        <v>15</v>
      </c>
      <c r="Q50" s="427"/>
      <c r="R50" s="427"/>
      <c r="S50" s="427"/>
      <c r="T50" s="427"/>
      <c r="U50" s="427"/>
      <c r="V50" s="427"/>
      <c r="W50" s="427"/>
      <c r="X50" s="427"/>
      <c r="Y50" s="427"/>
      <c r="Z50" s="193"/>
      <c r="AA50" s="196"/>
      <c r="AB50" s="196"/>
      <c r="AC50" s="196"/>
      <c r="AD50" s="196"/>
      <c r="AE50" s="196"/>
      <c r="AF50" s="196"/>
      <c r="AG50" s="196"/>
      <c r="AH50" s="196"/>
      <c r="AI50" s="74">
        <v>15</v>
      </c>
      <c r="AJ50" s="427"/>
      <c r="AK50" s="427"/>
      <c r="AL50" s="194"/>
      <c r="AM50" s="427"/>
      <c r="AN50" s="194"/>
      <c r="AO50" s="427"/>
      <c r="AP50" s="427"/>
      <c r="AQ50" s="427"/>
      <c r="AR50" s="427"/>
      <c r="AS50" s="427"/>
      <c r="AT50" s="427"/>
      <c r="AU50" s="427"/>
      <c r="AV50" s="427"/>
      <c r="AW50" s="445"/>
      <c r="AX50" s="445"/>
      <c r="AY50" s="445"/>
      <c r="AZ50" s="192"/>
      <c r="BA50" s="74">
        <v>15</v>
      </c>
      <c r="BB50" s="1685"/>
      <c r="BC50" s="445"/>
      <c r="BD50" s="196"/>
      <c r="BE50" s="427"/>
      <c r="BF50" s="194"/>
      <c r="BG50" s="445"/>
      <c r="BH50" s="192"/>
      <c r="BI50" s="445"/>
      <c r="BJ50" s="445"/>
      <c r="BK50" s="445"/>
      <c r="BL50" s="445"/>
    </row>
  </sheetData>
  <customSheetViews>
    <customSheetView guid="{9C153D9E-615C-443B-9CD7-551163282F03}" scale="160" showPageBreaks="1" printArea="1" view="pageBreakPreview" topLeftCell="AE3">
      <selection activeCell="AK4" sqref="AK4:AK10"/>
      <colBreaks count="3" manualBreakCount="3">
        <brk id="15" max="39" man="1"/>
        <brk id="34" max="39" man="1"/>
        <brk id="48" max="39" man="1"/>
      </colBreaks>
      <pageMargins left="0.314" right="0.314" top="0.11799999999999999" bottom="0.27500000000000002" header="0.157" footer="0.11799999999999999"/>
      <pageSetup firstPageNumber="10" orientation="landscape" r:id="rId1"/>
      <headerFooter>
        <oddFooter>&amp;C&amp;P</oddFooter>
      </headerFooter>
    </customSheetView>
    <customSheetView guid="{BE9F68F7-D81B-4526-9959-D871EC50BDFF}" scale="160" showPageBreaks="1" printArea="1" view="pageBreakPreview" topLeftCell="AZ4">
      <selection activeCell="AY15" sqref="AY15"/>
      <colBreaks count="3" manualBreakCount="3">
        <brk id="15" max="39" man="1"/>
        <brk id="34" max="39" man="1"/>
        <brk id="48" max="39" man="1"/>
      </colBreaks>
      <pageMargins left="0.314" right="0.314" top="0.11799999999999999" bottom="0.27500000000000002" header="0.157" footer="0.11799999999999999"/>
      <pageSetup firstPageNumber="10" orientation="landscape" r:id="rId2"/>
      <headerFooter>
        <oddFooter>&amp;C&amp;P</oddFooter>
      </headerFooter>
    </customSheetView>
    <customSheetView guid="{EF790C5B-80DA-4544-9EB7-EFE0323B2298}" scale="160" showPageBreaks="1" printArea="1" view="pageBreakPreview" topLeftCell="AA1">
      <selection activeCell="AY13" sqref="AY13"/>
      <colBreaks count="3" manualBreakCount="3">
        <brk id="15" max="39" man="1"/>
        <brk id="34" max="39" man="1"/>
        <brk id="48" max="39" man="1"/>
      </colBreaks>
      <pageMargins left="0.314" right="0.314" top="0.11799999999999999" bottom="0.27500000000000002" header="0.157" footer="0.11799999999999999"/>
      <pageSetup firstPageNumber="10" orientation="landscape" r:id="rId3"/>
      <headerFooter>
        <oddFooter>&amp;C&amp;P</oddFooter>
      </headerFooter>
    </customSheetView>
    <customSheetView guid="{C9D2DBB1-CD01-4732-8C86-64BE16C94753}" scale="120" showPageBreaks="1" printArea="1" view="pageBreakPreview">
      <selection activeCell="A4" sqref="A4:A25"/>
      <colBreaks count="3" manualBreakCount="3">
        <brk id="15" max="39" man="1"/>
        <brk id="34" max="39" man="1"/>
        <brk id="48" max="39" man="1"/>
      </colBreaks>
      <pageMargins left="0.314" right="0.314" top="0.11799999999999999" bottom="0.27500000000000002" header="0.157" footer="0.11799999999999999"/>
      <pageSetup firstPageNumber="10" orientation="landscape" r:id="rId4"/>
      <headerFooter>
        <oddFooter>&amp;C&amp;P</oddFooter>
      </headerFooter>
    </customSheetView>
    <customSheetView guid="{BFEC163F-7C4E-49B7-9F32-15225772E72F}" scale="120" showPageBreaks="1" printArea="1" view="pageBreakPreview" topLeftCell="AW1">
      <selection activeCell="AV16" sqref="AV16"/>
      <colBreaks count="3" manualBreakCount="3">
        <brk id="15" max="39" man="1"/>
        <brk id="34" max="39" man="1"/>
        <brk id="48" max="39" man="1"/>
      </colBreaks>
      <pageMargins left="0.314" right="0.314" top="0.11799999999999999" bottom="0.27500000000000002" header="0.157" footer="0.11799999999999999"/>
      <pageSetup firstPageNumber="10" orientation="landscape" r:id="rId5"/>
      <headerFooter>
        <oddFooter>&amp;C&amp;P</oddFooter>
      </headerFooter>
    </customSheetView>
    <customSheetView guid="{5529DB6B-163A-4048-9107-267B30B97DF3}" scale="120" showPageBreaks="1" printArea="1" view="pageBreakPreview" topLeftCell="AW1">
      <selection activeCell="AV16" sqref="AV16"/>
      <colBreaks count="3" manualBreakCount="3">
        <brk id="15" max="39" man="1"/>
        <brk id="34" max="39" man="1"/>
        <brk id="48" max="39" man="1"/>
      </colBreaks>
      <pageMargins left="0.314" right="0.314" top="0.11799999999999999" bottom="0.27500000000000002" header="0.157" footer="0.11799999999999999"/>
      <pageSetup firstPageNumber="10" orientation="landscape" r:id="rId6"/>
      <headerFooter>
        <oddFooter>&amp;C&amp;P</oddFooter>
      </headerFooter>
    </customSheetView>
    <customSheetView guid="{9B0763AA-FA4B-479A-900C-C113E8BEEFEB}" scale="120" showPageBreaks="1" printArea="1" view="pageBreakPreview" topLeftCell="AW1">
      <selection activeCell="AY15" sqref="AY15"/>
      <colBreaks count="3" manualBreakCount="3">
        <brk id="15" max="39" man="1"/>
        <brk id="34" max="39" man="1"/>
        <brk id="48" max="39" man="1"/>
      </colBreaks>
      <pageMargins left="0.314" right="0.314" top="0.11799999999999999" bottom="0.27500000000000002" header="0.157" footer="0.11799999999999999"/>
      <pageSetup firstPageNumber="10" orientation="landscape" r:id="rId7"/>
      <headerFooter>
        <oddFooter>&amp;C&amp;P</oddFooter>
      </headerFooter>
    </customSheetView>
    <customSheetView guid="{89903799-8228-4A6D-8A81-7F80BC61226D}" scale="160" showPageBreaks="1" printArea="1" view="pageBreakPreview" topLeftCell="AV4">
      <selection activeCell="AZ15" sqref="AZ15:AZ16"/>
      <colBreaks count="3" manualBreakCount="3">
        <brk id="15" max="39" man="1"/>
        <brk id="34" max="39" man="1"/>
        <brk id="48" max="39" man="1"/>
      </colBreaks>
      <pageMargins left="0.314" right="0.314" top="0.11799999999999999" bottom="0.27500000000000002" header="0.157" footer="0.11799999999999999"/>
      <pageSetup firstPageNumber="10" orientation="landscape" r:id="rId8"/>
      <headerFooter>
        <oddFooter>&amp;C&amp;P</oddFooter>
      </headerFooter>
    </customSheetView>
    <customSheetView guid="{2524630E-605A-4616-AD5D-6CF7B1E9752C}" scale="160" showPageBreaks="1" printArea="1" view="pageBreakPreview" topLeftCell="AA1">
      <selection activeCell="AY13" sqref="AY13"/>
      <colBreaks count="3" manualBreakCount="3">
        <brk id="15" max="39" man="1"/>
        <brk id="34" max="39" man="1"/>
        <brk id="48" max="39" man="1"/>
      </colBreaks>
      <pageMargins left="0.314" right="0.314" top="0.11799999999999999" bottom="0.27500000000000002" header="0.157" footer="0.11799999999999999"/>
      <pageSetup firstPageNumber="10" orientation="landscape" r:id="rId9"/>
      <headerFooter>
        <oddFooter>&amp;C&amp;P</oddFooter>
      </headerFooter>
    </customSheetView>
  </customSheetViews>
  <mergeCells count="157">
    <mergeCell ref="BG33:BG34"/>
    <mergeCell ref="BH33:BH34"/>
    <mergeCell ref="BI33:BI34"/>
    <mergeCell ref="BJ33:BJ34"/>
    <mergeCell ref="BK33:BK34"/>
    <mergeCell ref="BL33:BL34"/>
    <mergeCell ref="BG30:BG31"/>
    <mergeCell ref="AM5:AM10"/>
    <mergeCell ref="AM24:AM27"/>
    <mergeCell ref="AM34:AM35"/>
    <mergeCell ref="AN5:AN11"/>
    <mergeCell ref="AZ12:AZ13"/>
    <mergeCell ref="AZ24:AZ25"/>
    <mergeCell ref="BB5:BB13"/>
    <mergeCell ref="AT5:AT9"/>
    <mergeCell ref="AY5:AY9"/>
    <mergeCell ref="AX5:AX9"/>
    <mergeCell ref="AR28:AR30"/>
    <mergeCell ref="AT25:AT28"/>
    <mergeCell ref="AU25:AU28"/>
    <mergeCell ref="AW5:AW10"/>
    <mergeCell ref="AR5:AR26"/>
    <mergeCell ref="AV25:AV28"/>
    <mergeCell ref="AW25:AW26"/>
    <mergeCell ref="BC5:BC6"/>
    <mergeCell ref="BG26:BG27"/>
    <mergeCell ref="BD5:BD10"/>
    <mergeCell ref="BG28:BG29"/>
    <mergeCell ref="BC8:BC12"/>
    <mergeCell ref="BK5:BK13"/>
    <mergeCell ref="BL5:BL13"/>
    <mergeCell ref="BJ24:BJ25"/>
    <mergeCell ref="BE5:BE26"/>
    <mergeCell ref="BI26:BI27"/>
    <mergeCell ref="BD25:BD26"/>
    <mergeCell ref="BF5:BF11"/>
    <mergeCell ref="BL28:BL29"/>
    <mergeCell ref="A4:A35"/>
    <mergeCell ref="G4:H4"/>
    <mergeCell ref="J4:K4"/>
    <mergeCell ref="L4:M4"/>
    <mergeCell ref="D35:E35"/>
    <mergeCell ref="J5:K7"/>
    <mergeCell ref="D33:E33"/>
    <mergeCell ref="I5:I28"/>
    <mergeCell ref="AG34:AG35"/>
    <mergeCell ref="J33:K33"/>
    <mergeCell ref="Q8:Y9"/>
    <mergeCell ref="L35:M35"/>
    <mergeCell ref="Q12:Q35"/>
    <mergeCell ref="Q5:Y7"/>
    <mergeCell ref="B5:B35"/>
    <mergeCell ref="C5:C25"/>
    <mergeCell ref="D30:E30"/>
    <mergeCell ref="Q4:R4"/>
    <mergeCell ref="G35:H35"/>
    <mergeCell ref="D12:E12"/>
    <mergeCell ref="D26:E26"/>
    <mergeCell ref="L5:M8"/>
    <mergeCell ref="Z4:AA4"/>
    <mergeCell ref="D27:E27"/>
    <mergeCell ref="D32:E32"/>
    <mergeCell ref="D28:E28"/>
    <mergeCell ref="AK24:AK27"/>
    <mergeCell ref="AK5:AK10"/>
    <mergeCell ref="AJ31:AJ32"/>
    <mergeCell ref="O5:O12"/>
    <mergeCell ref="J35:K35"/>
    <mergeCell ref="D31:E31"/>
    <mergeCell ref="P4:P35"/>
    <mergeCell ref="D24:E24"/>
    <mergeCell ref="H27:H28"/>
    <mergeCell ref="G5:H12"/>
    <mergeCell ref="D10:E10"/>
    <mergeCell ref="D11:E11"/>
    <mergeCell ref="D5:E8"/>
    <mergeCell ref="D25:E25"/>
    <mergeCell ref="H25:H26"/>
    <mergeCell ref="H13:H24"/>
    <mergeCell ref="AI4:AI35"/>
    <mergeCell ref="Y12:Y35"/>
    <mergeCell ref="Z35:AA35"/>
    <mergeCell ref="Z5:AA10"/>
    <mergeCell ref="T12:T35"/>
    <mergeCell ref="W12:W35"/>
    <mergeCell ref="AJ5:AJ28"/>
    <mergeCell ref="AS5:AS25"/>
    <mergeCell ref="AU34:AU35"/>
    <mergeCell ref="AQ34:AQ35"/>
    <mergeCell ref="AC25:AC28"/>
    <mergeCell ref="AG25:AG28"/>
    <mergeCell ref="AG5:AG24"/>
    <mergeCell ref="AE34:AE35"/>
    <mergeCell ref="AC5:AC24"/>
    <mergeCell ref="AC34:AC35"/>
    <mergeCell ref="AE25:AE28"/>
    <mergeCell ref="AF25:AF28"/>
    <mergeCell ref="AE5:AE24"/>
    <mergeCell ref="AF5:AF24"/>
    <mergeCell ref="AH5:AH24"/>
    <mergeCell ref="AF34:AF35"/>
    <mergeCell ref="AH34:AH35"/>
    <mergeCell ref="AH25:AH28"/>
    <mergeCell ref="AD5:AD24"/>
    <mergeCell ref="AD25:AD28"/>
    <mergeCell ref="AO5:AO10"/>
    <mergeCell ref="AO24:AO27"/>
    <mergeCell ref="AO34:AO35"/>
    <mergeCell ref="AL5:AL11"/>
    <mergeCell ref="U12:U35"/>
    <mergeCell ref="X12:X35"/>
    <mergeCell ref="BL30:BL31"/>
    <mergeCell ref="BH28:BH29"/>
    <mergeCell ref="BK24:BK25"/>
    <mergeCell ref="BK26:BK27"/>
    <mergeCell ref="BI24:BI25"/>
    <mergeCell ref="BJ30:BJ31"/>
    <mergeCell ref="BK28:BK29"/>
    <mergeCell ref="BK30:BK31"/>
    <mergeCell ref="BI28:BI29"/>
    <mergeCell ref="BI30:BI31"/>
    <mergeCell ref="BJ26:BJ27"/>
    <mergeCell ref="BH24:BH25"/>
    <mergeCell ref="BH26:BH27"/>
    <mergeCell ref="BH30:BH31"/>
    <mergeCell ref="BJ5:BJ13"/>
    <mergeCell ref="BI5:BI13"/>
    <mergeCell ref="BL24:BL25"/>
    <mergeCell ref="BJ28:BJ29"/>
    <mergeCell ref="BH5:BH13"/>
    <mergeCell ref="BG5:BG13"/>
    <mergeCell ref="BG24:BG25"/>
    <mergeCell ref="BL26:BL27"/>
    <mergeCell ref="C28:C29"/>
    <mergeCell ref="F27:F28"/>
    <mergeCell ref="AB5:AB29"/>
    <mergeCell ref="BA4:BA35"/>
    <mergeCell ref="AU5:AU9"/>
    <mergeCell ref="AV5:AV9"/>
    <mergeCell ref="AP5:AP28"/>
    <mergeCell ref="AZ5:AZ9"/>
    <mergeCell ref="N5:N9"/>
    <mergeCell ref="V12:V35"/>
    <mergeCell ref="AT34:AT35"/>
    <mergeCell ref="S12:S35"/>
    <mergeCell ref="AK34:AK35"/>
    <mergeCell ref="AR34:AR35"/>
    <mergeCell ref="AQ5:AQ12"/>
    <mergeCell ref="D13:E13"/>
    <mergeCell ref="F5:F24"/>
    <mergeCell ref="AD34:AD35"/>
    <mergeCell ref="R12:R35"/>
    <mergeCell ref="AW12:AW13"/>
    <mergeCell ref="AQ25:AQ28"/>
    <mergeCell ref="AX34:AX35"/>
    <mergeCell ref="AS29:AS30"/>
    <mergeCell ref="AV34:AV35"/>
  </mergeCells>
  <pageMargins left="0.314" right="0.314" top="0.11799999999999999" bottom="0.27500000000000002" header="0.157" footer="0.11799999999999999"/>
  <pageSetup firstPageNumber="10" orientation="landscape" r:id="rId10"/>
  <headerFooter>
    <oddFooter>&amp;C&amp;P</oddFooter>
  </headerFooter>
  <colBreaks count="3" manualBreakCount="3">
    <brk id="15" max="39" man="1"/>
    <brk id="34" max="39" man="1"/>
    <brk id="52" max="39"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
  <sheetViews>
    <sheetView view="pageLayout" topLeftCell="AB1" zoomScale="170" zoomScaleNormal="100" zoomScaleSheetLayoutView="100" zoomScalePageLayoutView="170" workbookViewId="0">
      <selection activeCell="U13" sqref="U13"/>
    </sheetView>
  </sheetViews>
  <sheetFormatPr defaultColWidth="9.140625" defaultRowHeight="15" x14ac:dyDescent="0.2"/>
  <cols>
    <col min="1" max="1" width="3.5703125" style="516" customWidth="1"/>
    <col min="2" max="2" width="4.5703125" style="517" customWidth="1"/>
    <col min="3" max="7" width="9.7109375" style="1148" customWidth="1"/>
    <col min="8" max="8" width="15.7109375" style="202" customWidth="1"/>
    <col min="9" max="9" width="14.7109375" style="202" customWidth="1"/>
    <col min="10" max="10" width="14.7109375" style="517" customWidth="1"/>
    <col min="11" max="11" width="9.7109375" style="202" customWidth="1"/>
    <col min="12" max="12" width="17.140625" style="516" customWidth="1"/>
    <col min="13" max="13" width="3.5703125" style="516" customWidth="1"/>
    <col min="14" max="14" width="11.7109375" style="519" customWidth="1"/>
    <col min="15" max="15" width="16.28515625" style="519" customWidth="1"/>
    <col min="16" max="17" width="11.28515625" style="202" customWidth="1"/>
    <col min="18" max="18" width="14.7109375" style="1966" customWidth="1"/>
    <col min="19" max="19" width="25.5703125" style="519" customWidth="1"/>
    <col min="20" max="20" width="10.28515625" style="519" customWidth="1"/>
    <col min="21" max="21" width="29.28515625" style="519" customWidth="1"/>
    <col min="22" max="22" width="3.5703125" style="516" customWidth="1"/>
    <col min="23" max="23" width="8.7109375" style="516" customWidth="1"/>
    <col min="24" max="24" width="14.42578125" style="519" customWidth="1"/>
    <col min="25" max="26" width="9.7109375" style="519" customWidth="1"/>
    <col min="27" max="27" width="12.28515625" style="519" customWidth="1"/>
    <col min="28" max="34" width="3.7109375" style="519" customWidth="1"/>
    <col min="35" max="35" width="13.85546875" style="516" customWidth="1"/>
    <col min="36" max="37" width="10.7109375" style="516" customWidth="1"/>
    <col min="38" max="38" width="12.7109375" style="516" customWidth="1"/>
    <col min="39" max="39" width="10.85546875" style="516" customWidth="1"/>
  </cols>
  <sheetData>
    <row r="1" spans="1:39" ht="15.75" customHeight="1" x14ac:dyDescent="0.2">
      <c r="A1" s="462" t="s">
        <v>732</v>
      </c>
      <c r="B1" s="463"/>
      <c r="C1" s="79"/>
      <c r="D1" s="79"/>
      <c r="E1" s="79"/>
      <c r="F1" s="79"/>
      <c r="G1" s="79"/>
      <c r="H1" s="200"/>
      <c r="I1" s="200"/>
      <c r="J1" s="463"/>
      <c r="K1" s="200"/>
      <c r="L1" s="465"/>
      <c r="M1" s="462" t="s">
        <v>733</v>
      </c>
      <c r="N1" s="469"/>
      <c r="O1" s="464"/>
      <c r="P1" s="200"/>
      <c r="Q1" s="200"/>
      <c r="R1" s="1965"/>
      <c r="S1" s="463"/>
      <c r="T1" s="469"/>
      <c r="U1" s="464"/>
      <c r="V1" s="462" t="s">
        <v>734</v>
      </c>
      <c r="W1" s="462"/>
      <c r="X1" s="463"/>
      <c r="Y1" s="464"/>
      <c r="Z1" s="464"/>
      <c r="AA1" s="463"/>
      <c r="AB1" s="463"/>
      <c r="AC1" s="463"/>
      <c r="AD1" s="463"/>
      <c r="AE1" s="463"/>
      <c r="AF1" s="463"/>
      <c r="AG1" s="463"/>
      <c r="AH1" s="463"/>
      <c r="AI1" s="465"/>
      <c r="AJ1" s="465"/>
      <c r="AK1" s="465"/>
      <c r="AL1" s="465"/>
      <c r="AM1" s="465"/>
    </row>
    <row r="2" spans="1:39" ht="15.75" customHeight="1" x14ac:dyDescent="0.2">
      <c r="A2" s="462" t="s">
        <v>4220</v>
      </c>
      <c r="B2" s="383"/>
      <c r="C2" s="90"/>
      <c r="D2" s="90"/>
      <c r="E2" s="90"/>
      <c r="F2" s="90"/>
      <c r="G2" s="90"/>
      <c r="H2" s="201"/>
      <c r="I2" s="201"/>
      <c r="J2" s="383"/>
      <c r="K2" s="201"/>
      <c r="L2" s="466"/>
      <c r="M2" s="462" t="s">
        <v>4220</v>
      </c>
      <c r="N2" s="469"/>
      <c r="O2" s="464"/>
      <c r="P2" s="201"/>
      <c r="Q2" s="201"/>
      <c r="R2" s="1965"/>
      <c r="S2" s="467"/>
      <c r="T2" s="469"/>
      <c r="U2" s="464"/>
      <c r="V2" s="462" t="s">
        <v>4220</v>
      </c>
      <c r="W2" s="462"/>
      <c r="X2" s="383"/>
      <c r="Y2" s="464"/>
      <c r="Z2" s="464"/>
      <c r="AA2" s="467"/>
      <c r="AB2" s="467"/>
      <c r="AC2" s="467"/>
      <c r="AD2" s="467"/>
      <c r="AE2" s="467"/>
      <c r="AF2" s="467"/>
      <c r="AG2" s="467"/>
      <c r="AH2" s="467"/>
      <c r="AI2" s="466"/>
      <c r="AJ2" s="466"/>
      <c r="AK2" s="466"/>
      <c r="AL2" s="466"/>
      <c r="AM2" s="466"/>
    </row>
    <row r="3" spans="1:39" ht="15.75" customHeight="1" x14ac:dyDescent="0.2"/>
    <row r="4" spans="1:39" ht="13.5" x14ac:dyDescent="0.25">
      <c r="A4" s="2405" t="s">
        <v>735</v>
      </c>
      <c r="B4" s="1104">
        <v>4</v>
      </c>
      <c r="C4" s="1145">
        <f t="shared" ref="C4:J4" si="0">B4+0.01</f>
        <v>4.01</v>
      </c>
      <c r="D4" s="1145">
        <f t="shared" si="0"/>
        <v>4.0199999999999996</v>
      </c>
      <c r="E4" s="1145">
        <f t="shared" si="0"/>
        <v>4.0299999999999994</v>
      </c>
      <c r="F4" s="1145">
        <f t="shared" si="0"/>
        <v>4.0399999999999991</v>
      </c>
      <c r="G4" s="1145">
        <f t="shared" si="0"/>
        <v>4.0499999999999989</v>
      </c>
      <c r="H4" s="1145">
        <f t="shared" si="0"/>
        <v>4.0599999999999987</v>
      </c>
      <c r="I4" s="473">
        <f t="shared" si="0"/>
        <v>4.0699999999999985</v>
      </c>
      <c r="J4" s="473">
        <f t="shared" si="0"/>
        <v>4.0799999999999983</v>
      </c>
      <c r="K4" s="473">
        <f>J4+0.01</f>
        <v>4.0899999999999981</v>
      </c>
      <c r="L4" s="473">
        <f>K4+0.01</f>
        <v>4.0999999999999979</v>
      </c>
      <c r="M4" s="2405" t="s">
        <v>736</v>
      </c>
      <c r="N4" s="473">
        <f>L4+0.01</f>
        <v>4.1099999999999977</v>
      </c>
      <c r="O4" s="473">
        <f t="shared" ref="O4:U4" si="1">N4+0.01</f>
        <v>4.1199999999999974</v>
      </c>
      <c r="P4" s="473">
        <f t="shared" si="1"/>
        <v>4.1299999999999972</v>
      </c>
      <c r="Q4" s="473">
        <f t="shared" si="1"/>
        <v>4.139999999999997</v>
      </c>
      <c r="R4" s="1967">
        <f>Q4+0.01</f>
        <v>4.1499999999999968</v>
      </c>
      <c r="S4" s="471">
        <f t="shared" si="1"/>
        <v>4.1599999999999966</v>
      </c>
      <c r="T4" s="471">
        <f t="shared" si="1"/>
        <v>4.1699999999999964</v>
      </c>
      <c r="U4" s="471">
        <f t="shared" si="1"/>
        <v>4.1799999999999962</v>
      </c>
      <c r="V4" s="2405" t="s">
        <v>737</v>
      </c>
      <c r="W4" s="1894">
        <v>4.1899999999999959</v>
      </c>
      <c r="X4" s="471">
        <f>W4+0.01</f>
        <v>4.1999999999999957</v>
      </c>
      <c r="Y4" s="473">
        <f>X4+0.01</f>
        <v>4.2099999999999955</v>
      </c>
      <c r="Z4" s="520">
        <f>Y4+0.01</f>
        <v>4.2199999999999953</v>
      </c>
      <c r="AA4" s="473">
        <f>Z4+0.01</f>
        <v>4.2299999999999951</v>
      </c>
      <c r="AB4" s="2585">
        <f>AA4+0.01</f>
        <v>4.2399999999999949</v>
      </c>
      <c r="AC4" s="2586"/>
      <c r="AD4" s="470"/>
      <c r="AE4" s="470"/>
      <c r="AF4" s="470"/>
      <c r="AG4" s="470"/>
      <c r="AH4" s="521"/>
      <c r="AI4" s="473">
        <f>AB4+0.01</f>
        <v>4.2499999999999947</v>
      </c>
      <c r="AJ4" s="473">
        <f>AI4+0.01</f>
        <v>4.2599999999999945</v>
      </c>
      <c r="AK4" s="473">
        <f>AJ4+0.01</f>
        <v>4.2699999999999942</v>
      </c>
      <c r="AL4" s="2577">
        <f>AK4+0.01</f>
        <v>4.279999999999994</v>
      </c>
      <c r="AM4" s="2578"/>
    </row>
    <row r="5" spans="1:39" ht="12.75" customHeight="1" x14ac:dyDescent="0.2">
      <c r="A5" s="2406"/>
      <c r="B5" s="2596" t="s">
        <v>738</v>
      </c>
      <c r="C5" s="2403" t="s">
        <v>739</v>
      </c>
      <c r="D5" s="2403" t="s">
        <v>740</v>
      </c>
      <c r="E5" s="2403" t="s">
        <v>741</v>
      </c>
      <c r="F5" s="2374" t="s">
        <v>742</v>
      </c>
      <c r="G5" s="2374" t="s">
        <v>743</v>
      </c>
      <c r="H5" s="2374" t="s">
        <v>3362</v>
      </c>
      <c r="I5" s="2377" t="s">
        <v>3809</v>
      </c>
      <c r="J5" s="2374" t="s">
        <v>744</v>
      </c>
      <c r="K5" s="2377" t="s">
        <v>3810</v>
      </c>
      <c r="L5" s="2581" t="s">
        <v>745</v>
      </c>
      <c r="M5" s="2406"/>
      <c r="N5" s="2581" t="s">
        <v>746</v>
      </c>
      <c r="O5" s="2581" t="s">
        <v>747</v>
      </c>
      <c r="P5" s="2374" t="s">
        <v>748</v>
      </c>
      <c r="Q5" s="2374" t="s">
        <v>749</v>
      </c>
      <c r="R5" s="2587" t="s">
        <v>750</v>
      </c>
      <c r="S5" s="2588" t="s">
        <v>3811</v>
      </c>
      <c r="T5" s="2599" t="s">
        <v>751</v>
      </c>
      <c r="U5" s="2374" t="s">
        <v>752</v>
      </c>
      <c r="V5" s="2406"/>
      <c r="W5" s="1887"/>
      <c r="X5" s="2374" t="s">
        <v>3813</v>
      </c>
      <c r="Y5" s="2374" t="s">
        <v>753</v>
      </c>
      <c r="Z5" s="2233" t="s">
        <v>4111</v>
      </c>
      <c r="AA5" s="2376" t="s">
        <v>754</v>
      </c>
      <c r="AB5" s="2617" t="s">
        <v>755</v>
      </c>
      <c r="AC5" s="2618"/>
      <c r="AD5" s="2618"/>
      <c r="AE5" s="2618"/>
      <c r="AF5" s="2618"/>
      <c r="AG5" s="2618"/>
      <c r="AH5" s="2619"/>
      <c r="AI5" s="2581" t="s">
        <v>3351</v>
      </c>
      <c r="AJ5" s="2581" t="s">
        <v>4112</v>
      </c>
      <c r="AK5" s="2581" t="str">
        <f>CONCATENATE("Mesmo que [NOME] não tenha trabalhado nos últimos 7 dias, entre as atividades enumeradas nas perguntas ",ROUND(H4,2),", ",ROUND(I4,2),", ",ROUND(J4,2), " e ", ROUND(P4,2)," existe alguma que [NOME] tenha exercido nos últimos 12 meses?",)</f>
        <v>Mesmo que [NOME] não tenha trabalhado nos últimos 7 dias, entre as atividades enumeradas nas perguntas 4,06, 4,07, 4,08 e 4,13 existe alguma que [NOME] tenha exercido nos últimos 12 meses?</v>
      </c>
      <c r="AL5" s="2599" t="s">
        <v>756</v>
      </c>
      <c r="AM5" s="2602"/>
    </row>
    <row r="6" spans="1:39" ht="12.75" customHeight="1" x14ac:dyDescent="0.2">
      <c r="A6" s="2406"/>
      <c r="B6" s="2597"/>
      <c r="C6" s="2403"/>
      <c r="D6" s="2403"/>
      <c r="E6" s="2403"/>
      <c r="F6" s="2374"/>
      <c r="G6" s="2374"/>
      <c r="H6" s="2374"/>
      <c r="I6" s="2377"/>
      <c r="J6" s="2374"/>
      <c r="K6" s="2377"/>
      <c r="L6" s="2581"/>
      <c r="M6" s="2406"/>
      <c r="N6" s="2581"/>
      <c r="O6" s="2581"/>
      <c r="P6" s="2374"/>
      <c r="Q6" s="2374"/>
      <c r="R6" s="2587"/>
      <c r="S6" s="2588"/>
      <c r="T6" s="2599"/>
      <c r="U6" s="2374"/>
      <c r="V6" s="2406"/>
      <c r="W6" s="2612" t="s">
        <v>3814</v>
      </c>
      <c r="X6" s="2620"/>
      <c r="Y6" s="2374"/>
      <c r="Z6" s="2233"/>
      <c r="AA6" s="2592"/>
      <c r="AB6" s="2618"/>
      <c r="AC6" s="2618"/>
      <c r="AD6" s="2618"/>
      <c r="AE6" s="2618"/>
      <c r="AF6" s="2618"/>
      <c r="AG6" s="2618"/>
      <c r="AH6" s="2619"/>
      <c r="AI6" s="2581"/>
      <c r="AJ6" s="2581"/>
      <c r="AK6" s="2581"/>
      <c r="AL6" s="2599"/>
      <c r="AM6" s="2602"/>
    </row>
    <row r="7" spans="1:39" ht="13.5" x14ac:dyDescent="0.2">
      <c r="A7" s="2406"/>
      <c r="B7" s="2597"/>
      <c r="C7" s="2403"/>
      <c r="D7" s="2403"/>
      <c r="E7" s="2403"/>
      <c r="F7" s="2374"/>
      <c r="G7" s="2374"/>
      <c r="H7" s="2374"/>
      <c r="I7" s="2377"/>
      <c r="J7" s="2374"/>
      <c r="K7" s="2377"/>
      <c r="L7" s="2581"/>
      <c r="M7" s="2406"/>
      <c r="N7" s="2581"/>
      <c r="O7" s="2581"/>
      <c r="P7" s="2374"/>
      <c r="Q7" s="2374"/>
      <c r="R7" s="2587"/>
      <c r="S7" s="475"/>
      <c r="T7" s="2599"/>
      <c r="U7" s="2374"/>
      <c r="V7" s="2406"/>
      <c r="W7" s="2612"/>
      <c r="X7" s="2620"/>
      <c r="Y7" s="2374"/>
      <c r="Z7" s="2233"/>
      <c r="AA7" s="2592"/>
      <c r="AB7" s="522"/>
      <c r="AC7" s="522"/>
      <c r="AD7" s="522"/>
      <c r="AE7" s="522"/>
      <c r="AF7" s="522"/>
      <c r="AG7" s="522"/>
      <c r="AH7" s="523"/>
      <c r="AI7" s="2581"/>
      <c r="AJ7" s="2581"/>
      <c r="AK7" s="2581"/>
      <c r="AL7" s="2599"/>
      <c r="AM7" s="2602"/>
    </row>
    <row r="8" spans="1:39" ht="13.5" x14ac:dyDescent="0.2">
      <c r="A8" s="2406"/>
      <c r="B8" s="2597"/>
      <c r="C8" s="2403"/>
      <c r="D8" s="2403"/>
      <c r="E8" s="2403"/>
      <c r="F8" s="2374"/>
      <c r="G8" s="2374"/>
      <c r="H8" s="2374"/>
      <c r="I8" s="2377"/>
      <c r="J8" s="2374"/>
      <c r="K8" s="2377"/>
      <c r="L8" s="2581"/>
      <c r="M8" s="2406"/>
      <c r="N8" s="2581"/>
      <c r="O8" s="2581"/>
      <c r="P8" s="2374"/>
      <c r="Q8" s="2374"/>
      <c r="R8" s="2587"/>
      <c r="S8" s="199" t="s">
        <v>757</v>
      </c>
      <c r="T8" s="2599"/>
      <c r="U8" s="2374"/>
      <c r="V8" s="2406"/>
      <c r="W8" s="2612"/>
      <c r="X8" s="209"/>
      <c r="Y8" s="2374"/>
      <c r="Z8" s="2233"/>
      <c r="AA8" s="2592"/>
      <c r="AB8" s="524"/>
      <c r="AC8" s="524"/>
      <c r="AD8" s="524"/>
      <c r="AE8" s="524"/>
      <c r="AF8" s="524"/>
      <c r="AG8" s="524"/>
      <c r="AH8" s="525"/>
      <c r="AI8" s="2581"/>
      <c r="AJ8" s="2581"/>
      <c r="AK8" s="2581"/>
      <c r="AL8" s="526"/>
      <c r="AM8" s="527"/>
    </row>
    <row r="9" spans="1:39" ht="13.5" x14ac:dyDescent="0.25">
      <c r="A9" s="2406"/>
      <c r="B9" s="2597"/>
      <c r="C9" s="2403"/>
      <c r="D9" s="2403"/>
      <c r="E9" s="2403"/>
      <c r="F9" s="2374"/>
      <c r="G9" s="2374"/>
      <c r="H9" s="2374"/>
      <c r="I9" s="2377"/>
      <c r="J9" s="2374"/>
      <c r="K9" s="2377"/>
      <c r="L9" s="2581"/>
      <c r="M9" s="2406"/>
      <c r="N9" s="2581"/>
      <c r="O9" s="209"/>
      <c r="P9" s="2374"/>
      <c r="Q9" s="2374"/>
      <c r="R9" s="2587"/>
      <c r="S9" s="199" t="s">
        <v>3363</v>
      </c>
      <c r="T9" s="2599"/>
      <c r="U9" s="378" t="s">
        <v>758</v>
      </c>
      <c r="V9" s="2406"/>
      <c r="W9" s="2612"/>
      <c r="X9" s="209" t="s">
        <v>759</v>
      </c>
      <c r="Y9" s="2374"/>
      <c r="Z9" s="2233"/>
      <c r="AA9" s="2592"/>
      <c r="AB9" s="528"/>
      <c r="AC9" s="528"/>
      <c r="AD9" s="528"/>
      <c r="AE9" s="528"/>
      <c r="AF9" s="528"/>
      <c r="AG9" s="528"/>
      <c r="AH9" s="529"/>
      <c r="AI9" s="530"/>
      <c r="AJ9" s="2581"/>
      <c r="AK9" s="2581"/>
      <c r="AL9" s="526"/>
      <c r="AM9" s="527"/>
    </row>
    <row r="10" spans="1:39" ht="13.5" customHeight="1" x14ac:dyDescent="0.25">
      <c r="A10" s="2406"/>
      <c r="B10" s="2597"/>
      <c r="C10" s="2403"/>
      <c r="D10" s="2403"/>
      <c r="E10" s="2403"/>
      <c r="F10" s="2374"/>
      <c r="G10" s="2374"/>
      <c r="H10" s="2374"/>
      <c r="I10" s="2377"/>
      <c r="J10" s="2374"/>
      <c r="K10" s="2377"/>
      <c r="L10" s="2581"/>
      <c r="M10" s="2406"/>
      <c r="N10" s="2581"/>
      <c r="O10" s="209" t="s">
        <v>760</v>
      </c>
      <c r="P10" s="2374"/>
      <c r="Q10" s="2374"/>
      <c r="R10" s="2587"/>
      <c r="S10" s="206" t="s">
        <v>761</v>
      </c>
      <c r="T10" s="2599"/>
      <c r="U10" s="378" t="s">
        <v>762</v>
      </c>
      <c r="V10" s="2406"/>
      <c r="W10" s="2612"/>
      <c r="X10" s="37" t="s">
        <v>763</v>
      </c>
      <c r="Y10" s="2374"/>
      <c r="Z10" s="2233"/>
      <c r="AA10" s="531"/>
      <c r="AB10" s="2603" t="s">
        <v>3812</v>
      </c>
      <c r="AC10" s="2604"/>
      <c r="AD10" s="2604"/>
      <c r="AE10" s="2604"/>
      <c r="AF10" s="2604"/>
      <c r="AG10" s="2604"/>
      <c r="AH10" s="2605"/>
      <c r="AI10" s="530"/>
      <c r="AJ10" s="2581"/>
      <c r="AK10" s="2581"/>
      <c r="AL10" s="2583" t="s">
        <v>3533</v>
      </c>
      <c r="AM10" s="2584"/>
    </row>
    <row r="11" spans="1:39" ht="13.5" x14ac:dyDescent="0.25">
      <c r="A11" s="2406"/>
      <c r="B11" s="2597"/>
      <c r="C11" s="2403"/>
      <c r="D11" s="2403"/>
      <c r="E11" s="2403"/>
      <c r="F11" s="2374"/>
      <c r="G11" s="2374"/>
      <c r="H11" s="2374"/>
      <c r="I11" s="2377"/>
      <c r="J11" s="2374"/>
      <c r="K11" s="2377"/>
      <c r="L11" s="2581"/>
      <c r="M11" s="2406"/>
      <c r="N11" s="2581"/>
      <c r="O11" s="209" t="s">
        <v>764</v>
      </c>
      <c r="P11" s="2374"/>
      <c r="Q11" s="2374"/>
      <c r="R11" s="2587"/>
      <c r="S11" s="199" t="s">
        <v>765</v>
      </c>
      <c r="T11" s="2599"/>
      <c r="U11" s="209" t="s">
        <v>766</v>
      </c>
      <c r="V11" s="2406"/>
      <c r="W11" s="2612"/>
      <c r="X11" s="2438" t="s">
        <v>767</v>
      </c>
      <c r="Y11" s="2621"/>
      <c r="Z11" s="2234"/>
      <c r="AA11" s="531"/>
      <c r="AB11" s="2606" t="s">
        <v>768</v>
      </c>
      <c r="AC11" s="2606"/>
      <c r="AD11" s="2606"/>
      <c r="AE11" s="2606"/>
      <c r="AF11" s="2606"/>
      <c r="AG11" s="2606"/>
      <c r="AH11" s="2607"/>
      <c r="AI11" s="68" t="s">
        <v>769</v>
      </c>
      <c r="AJ11" s="2581"/>
      <c r="AK11" s="2581"/>
      <c r="AL11" s="2583"/>
      <c r="AM11" s="2584"/>
    </row>
    <row r="12" spans="1:39" ht="15.75" customHeight="1" x14ac:dyDescent="0.25">
      <c r="A12" s="2406"/>
      <c r="B12" s="2597"/>
      <c r="C12" s="2403"/>
      <c r="D12" s="2403"/>
      <c r="E12" s="2403"/>
      <c r="F12" s="2374"/>
      <c r="G12" s="2374"/>
      <c r="H12" s="2374"/>
      <c r="I12" s="2377"/>
      <c r="J12" s="2374"/>
      <c r="K12" s="2377"/>
      <c r="L12" s="2581"/>
      <c r="M12" s="2406"/>
      <c r="N12" s="2581"/>
      <c r="O12" s="2374" t="s">
        <v>770</v>
      </c>
      <c r="P12" s="2374"/>
      <c r="Q12" s="2374"/>
      <c r="R12" s="2587"/>
      <c r="S12" s="177" t="s">
        <v>771</v>
      </c>
      <c r="T12" s="2599"/>
      <c r="U12" s="532" t="s">
        <v>772</v>
      </c>
      <c r="V12" s="2406"/>
      <c r="W12" s="2612"/>
      <c r="X12" s="2438"/>
      <c r="Y12" s="37"/>
      <c r="Z12" s="37"/>
      <c r="AA12" s="2376" t="s">
        <v>773</v>
      </c>
      <c r="AB12" s="2608"/>
      <c r="AC12" s="2608"/>
      <c r="AD12" s="2608"/>
      <c r="AE12" s="2608"/>
      <c r="AF12" s="2608"/>
      <c r="AG12" s="2608"/>
      <c r="AH12" s="2609"/>
      <c r="AI12" s="533" t="s">
        <v>774</v>
      </c>
      <c r="AJ12" s="2581"/>
      <c r="AK12" s="2581"/>
      <c r="AL12" s="2583"/>
      <c r="AM12" s="2584"/>
    </row>
    <row r="13" spans="1:39" ht="13.5" customHeight="1" x14ac:dyDescent="0.25">
      <c r="A13" s="2406"/>
      <c r="B13" s="2597"/>
      <c r="C13" s="2403"/>
      <c r="D13" s="2403"/>
      <c r="E13" s="2403"/>
      <c r="F13" s="2374"/>
      <c r="G13" s="2374"/>
      <c r="H13" s="2374"/>
      <c r="I13" s="2377"/>
      <c r="J13" s="2374"/>
      <c r="K13" s="2377"/>
      <c r="L13" s="2581"/>
      <c r="M13" s="2406"/>
      <c r="N13" s="2581"/>
      <c r="O13" s="2374"/>
      <c r="P13" s="2374"/>
      <c r="Q13" s="2374"/>
      <c r="R13" s="2587"/>
      <c r="S13" s="177" t="s">
        <v>775</v>
      </c>
      <c r="T13" s="2599"/>
      <c r="U13" s="532" t="s">
        <v>776</v>
      </c>
      <c r="V13" s="2406"/>
      <c r="W13" s="1895"/>
      <c r="X13" s="209" t="s">
        <v>777</v>
      </c>
      <c r="Y13" s="37"/>
      <c r="Z13" s="37"/>
      <c r="AA13" s="2376"/>
      <c r="AB13" s="2593" t="s">
        <v>4120</v>
      </c>
      <c r="AC13" s="2589" t="s">
        <v>4121</v>
      </c>
      <c r="AD13" s="2614" t="s">
        <v>4125</v>
      </c>
      <c r="AE13" s="2589" t="s">
        <v>3528</v>
      </c>
      <c r="AF13" s="2589" t="s">
        <v>4122</v>
      </c>
      <c r="AG13" s="2589" t="s">
        <v>4123</v>
      </c>
      <c r="AH13" s="2589" t="s">
        <v>4124</v>
      </c>
      <c r="AI13" s="2581" t="str">
        <f>CONCATENATE("3 Explorador agrícola ► (",ROUND(AK4,2),")")</f>
        <v>3 Explorador agrícola ► (4,27)</v>
      </c>
      <c r="AJ13" s="2581"/>
      <c r="AK13" s="2581"/>
      <c r="AL13" s="2583" t="s">
        <v>3529</v>
      </c>
      <c r="AM13" s="2584"/>
    </row>
    <row r="14" spans="1:39" ht="13.5" customHeight="1" x14ac:dyDescent="0.25">
      <c r="A14" s="2406"/>
      <c r="B14" s="2597"/>
      <c r="C14" s="2403"/>
      <c r="D14" s="2403"/>
      <c r="E14" s="2403"/>
      <c r="F14" s="2374"/>
      <c r="G14" s="2374"/>
      <c r="H14" s="2374"/>
      <c r="I14" s="2377"/>
      <c r="J14" s="2374"/>
      <c r="K14" s="2377"/>
      <c r="L14" s="2581"/>
      <c r="M14" s="2406"/>
      <c r="N14" s="2581"/>
      <c r="O14" s="37" t="s">
        <v>778</v>
      </c>
      <c r="P14" s="2374"/>
      <c r="Q14" s="2374"/>
      <c r="R14" s="1968"/>
      <c r="S14" s="206" t="s">
        <v>779</v>
      </c>
      <c r="T14" s="433"/>
      <c r="U14" s="209" t="s">
        <v>780</v>
      </c>
      <c r="V14" s="2406"/>
      <c r="W14" s="68"/>
      <c r="X14" s="209"/>
      <c r="Y14" s="68"/>
      <c r="Z14" s="68"/>
      <c r="AA14" s="2459" t="s">
        <v>781</v>
      </c>
      <c r="AB14" s="2594"/>
      <c r="AC14" s="2590"/>
      <c r="AD14" s="2615"/>
      <c r="AE14" s="2590"/>
      <c r="AF14" s="2590"/>
      <c r="AG14" s="2590"/>
      <c r="AH14" s="2590"/>
      <c r="AI14" s="2581"/>
      <c r="AJ14" s="2581"/>
      <c r="AK14" s="2581"/>
      <c r="AL14" s="2583"/>
      <c r="AM14" s="2584"/>
    </row>
    <row r="15" spans="1:39" ht="13.5" customHeight="1" x14ac:dyDescent="0.25">
      <c r="A15" s="2406"/>
      <c r="B15" s="2597"/>
      <c r="C15" s="2403"/>
      <c r="D15" s="2403"/>
      <c r="E15" s="2403"/>
      <c r="F15" s="2374"/>
      <c r="G15" s="2374"/>
      <c r="H15" s="2374"/>
      <c r="I15" s="2377"/>
      <c r="J15" s="2374"/>
      <c r="K15" s="2377"/>
      <c r="L15" s="534"/>
      <c r="M15" s="2406"/>
      <c r="N15" s="2581"/>
      <c r="O15" s="209" t="s">
        <v>782</v>
      </c>
      <c r="P15" s="2374"/>
      <c r="Q15" s="2374"/>
      <c r="R15" s="1968"/>
      <c r="S15" s="199" t="s">
        <v>783</v>
      </c>
      <c r="T15" s="433"/>
      <c r="U15" s="2304" t="str">
        <f>CONCATENATE("7 Não quer trabalhar ►(",ROUND(AK4,2),")")</f>
        <v>7 Não quer trabalhar ►(4,27)</v>
      </c>
      <c r="V15" s="2406"/>
      <c r="W15" s="68" t="str">
        <f>CONCATENATE("1 Sim")</f>
        <v>1 Sim</v>
      </c>
      <c r="X15" s="68"/>
      <c r="Y15" s="2613" t="s">
        <v>3815</v>
      </c>
      <c r="Z15" s="2613" t="s">
        <v>3815</v>
      </c>
      <c r="AA15" s="2459"/>
      <c r="AB15" s="2594"/>
      <c r="AC15" s="2590"/>
      <c r="AD15" s="2615"/>
      <c r="AE15" s="2590"/>
      <c r="AF15" s="2590"/>
      <c r="AG15" s="2590"/>
      <c r="AH15" s="2590"/>
      <c r="AI15" s="2581" t="str">
        <f>CONCATENATE("4 Independente não-agrícola► (", ROUND(AK4,2),")")</f>
        <v>4 Independente não-agrícola► (4,27)</v>
      </c>
      <c r="AJ15" s="2581"/>
      <c r="AK15" s="2581"/>
      <c r="AL15" s="2583" t="s">
        <v>3530</v>
      </c>
      <c r="AM15" s="2584"/>
    </row>
    <row r="16" spans="1:39" ht="13.5" x14ac:dyDescent="0.25">
      <c r="A16" s="2406"/>
      <c r="B16" s="2597"/>
      <c r="C16" s="2403"/>
      <c r="D16" s="2403"/>
      <c r="E16" s="2403"/>
      <c r="F16" s="2374"/>
      <c r="G16" s="2374"/>
      <c r="H16" s="2374"/>
      <c r="I16" s="2377"/>
      <c r="J16" s="2374"/>
      <c r="K16" s="2377"/>
      <c r="L16" s="534"/>
      <c r="M16" s="2406"/>
      <c r="N16" s="2581"/>
      <c r="O16" s="209" t="s">
        <v>784</v>
      </c>
      <c r="P16" s="2374"/>
      <c r="Q16" s="2374"/>
      <c r="R16" s="1968"/>
      <c r="S16" s="199" t="s">
        <v>785</v>
      </c>
      <c r="T16" s="433"/>
      <c r="U16" s="487" t="s">
        <v>786</v>
      </c>
      <c r="V16" s="2406"/>
      <c r="W16" s="2302" t="str">
        <f>CONCATENATE("2 Não ►(",ROUND(AK4,2),")")</f>
        <v>2 Não ►(4,27)</v>
      </c>
      <c r="X16" s="306"/>
      <c r="Y16" s="2613"/>
      <c r="Z16" s="2613"/>
      <c r="AA16" s="68"/>
      <c r="AB16" s="2594"/>
      <c r="AC16" s="2590"/>
      <c r="AD16" s="2615"/>
      <c r="AE16" s="2590"/>
      <c r="AF16" s="2590"/>
      <c r="AG16" s="2590"/>
      <c r="AH16" s="2590"/>
      <c r="AI16" s="2581"/>
      <c r="AJ16" s="2581"/>
      <c r="AK16" s="2581"/>
      <c r="AL16" s="2583"/>
      <c r="AM16" s="2584"/>
    </row>
    <row r="17" spans="1:39" ht="13.5" customHeight="1" x14ac:dyDescent="0.25">
      <c r="A17" s="2406"/>
      <c r="B17" s="2597"/>
      <c r="C17" s="2403"/>
      <c r="D17" s="2403"/>
      <c r="E17" s="2403"/>
      <c r="F17" s="2374"/>
      <c r="G17" s="2374"/>
      <c r="H17" s="2374"/>
      <c r="I17" s="2377"/>
      <c r="J17" s="2374"/>
      <c r="K17" s="2377"/>
      <c r="L17" s="534"/>
      <c r="M17" s="2406"/>
      <c r="N17" s="2581"/>
      <c r="O17" s="209" t="s">
        <v>787</v>
      </c>
      <c r="P17" s="2374"/>
      <c r="Q17" s="2374"/>
      <c r="R17" s="1968"/>
      <c r="S17" s="199"/>
      <c r="T17" s="433"/>
      <c r="U17" s="487" t="s">
        <v>788</v>
      </c>
      <c r="V17" s="2406"/>
      <c r="W17" s="216"/>
      <c r="X17" s="486"/>
      <c r="Y17" s="2613"/>
      <c r="Z17" s="2613"/>
      <c r="AA17" s="68"/>
      <c r="AB17" s="2594"/>
      <c r="AC17" s="2590"/>
      <c r="AD17" s="2615"/>
      <c r="AE17" s="2590"/>
      <c r="AF17" s="2590"/>
      <c r="AG17" s="2590"/>
      <c r="AH17" s="2590"/>
      <c r="AI17" s="783" t="s">
        <v>789</v>
      </c>
      <c r="AJ17" s="533"/>
      <c r="AK17" s="2581"/>
      <c r="AL17" s="2583" t="s">
        <v>3531</v>
      </c>
      <c r="AM17" s="2584"/>
    </row>
    <row r="18" spans="1:39" ht="13.5" x14ac:dyDescent="0.25">
      <c r="A18" s="2406"/>
      <c r="B18" s="2597"/>
      <c r="C18" s="2403"/>
      <c r="D18" s="2403"/>
      <c r="E18" s="2403"/>
      <c r="F18" s="2374"/>
      <c r="G18" s="2374"/>
      <c r="H18" s="2374"/>
      <c r="I18" s="2377"/>
      <c r="J18" s="2374"/>
      <c r="K18" s="2377"/>
      <c r="L18" s="534"/>
      <c r="M18" s="2406"/>
      <c r="N18" s="2581"/>
      <c r="O18" s="209" t="s">
        <v>790</v>
      </c>
      <c r="P18" s="2374"/>
      <c r="Q18" s="2374"/>
      <c r="R18" s="1969" t="s">
        <v>791</v>
      </c>
      <c r="S18" s="199"/>
      <c r="T18" s="477"/>
      <c r="U18" s="487" t="s">
        <v>792</v>
      </c>
      <c r="V18" s="2406"/>
      <c r="W18" s="534"/>
      <c r="X18" s="209"/>
      <c r="Y18" s="2613"/>
      <c r="Z18" s="2613"/>
      <c r="AA18" s="301"/>
      <c r="AB18" s="2594"/>
      <c r="AC18" s="2590"/>
      <c r="AD18" s="2615"/>
      <c r="AE18" s="2590"/>
      <c r="AF18" s="2590"/>
      <c r="AG18" s="2590"/>
      <c r="AH18" s="2590"/>
      <c r="AI18" s="533"/>
      <c r="AJ18" s="533"/>
      <c r="AK18" s="2581"/>
      <c r="AL18" s="2583"/>
      <c r="AM18" s="2584"/>
    </row>
    <row r="19" spans="1:39" ht="13.5" customHeight="1" x14ac:dyDescent="0.25">
      <c r="A19" s="2406"/>
      <c r="B19" s="2597"/>
      <c r="C19" s="2403"/>
      <c r="D19" s="2403"/>
      <c r="E19" s="2403"/>
      <c r="F19" s="2374"/>
      <c r="G19" s="2374"/>
      <c r="H19" s="2374"/>
      <c r="I19" s="2377"/>
      <c r="J19" s="2374"/>
      <c r="K19" s="68"/>
      <c r="L19" s="534"/>
      <c r="M19" s="2406"/>
      <c r="N19" s="2581"/>
      <c r="O19" s="68"/>
      <c r="P19" s="2374"/>
      <c r="Q19" s="2374"/>
      <c r="R19" s="1968" t="s">
        <v>793</v>
      </c>
      <c r="S19" s="535"/>
      <c r="T19" s="433"/>
      <c r="U19" s="487" t="s">
        <v>794</v>
      </c>
      <c r="V19" s="2406"/>
      <c r="W19" s="68"/>
      <c r="X19" s="68"/>
      <c r="Y19" s="68"/>
      <c r="Z19" s="68"/>
      <c r="AA19" s="68"/>
      <c r="AB19" s="2594"/>
      <c r="AC19" s="2590"/>
      <c r="AD19" s="2615"/>
      <c r="AE19" s="2590"/>
      <c r="AF19" s="2590"/>
      <c r="AG19" s="2590"/>
      <c r="AH19" s="2590"/>
      <c r="AI19" s="68"/>
      <c r="AJ19" s="68"/>
      <c r="AL19" s="2583" t="s">
        <v>3532</v>
      </c>
      <c r="AM19" s="2584"/>
    </row>
    <row r="20" spans="1:39" ht="13.5" x14ac:dyDescent="0.25">
      <c r="A20" s="2406"/>
      <c r="B20" s="2597"/>
      <c r="C20" s="2403"/>
      <c r="D20" s="2403"/>
      <c r="E20" s="2403"/>
      <c r="F20" s="2374"/>
      <c r="G20" s="2374"/>
      <c r="H20" s="21"/>
      <c r="I20" s="2377"/>
      <c r="J20" s="2374"/>
      <c r="K20" s="68"/>
      <c r="L20" s="534"/>
      <c r="M20" s="2406"/>
      <c r="N20" s="2581"/>
      <c r="O20" s="536"/>
      <c r="P20" s="2374"/>
      <c r="Q20" s="2374"/>
      <c r="R20" s="1970" t="str">
        <f>CONCATENATE("►►(",ROUND(S04_Emploi_B!B4,2),"), PARTE B")</f>
        <v>►►(4,29), PARTE B</v>
      </c>
      <c r="S20" s="537"/>
      <c r="T20" s="433"/>
      <c r="U20" s="532" t="s">
        <v>795</v>
      </c>
      <c r="V20" s="2406"/>
      <c r="W20" s="68"/>
      <c r="X20" s="538"/>
      <c r="Y20" s="68"/>
      <c r="Z20" s="68"/>
      <c r="AA20" s="68"/>
      <c r="AB20" s="2594"/>
      <c r="AC20" s="2590"/>
      <c r="AD20" s="2615"/>
      <c r="AE20" s="2590"/>
      <c r="AF20" s="2590"/>
      <c r="AG20" s="2590"/>
      <c r="AH20" s="2590"/>
      <c r="AI20" s="533"/>
      <c r="AJ20" s="533"/>
      <c r="AK20" s="68" t="s">
        <v>796</v>
      </c>
      <c r="AL20" s="433"/>
      <c r="AM20" s="178"/>
    </row>
    <row r="21" spans="1:39" ht="13.5" customHeight="1" x14ac:dyDescent="0.25">
      <c r="A21" s="2406"/>
      <c r="B21" s="2597"/>
      <c r="C21" s="546"/>
      <c r="D21" s="546"/>
      <c r="E21" s="546"/>
      <c r="F21" s="541"/>
      <c r="G21" s="541"/>
      <c r="H21" s="21"/>
      <c r="I21" s="2377"/>
      <c r="J21" s="68"/>
      <c r="K21" s="68"/>
      <c r="L21" s="1741"/>
      <c r="M21" s="2406"/>
      <c r="N21" s="433"/>
      <c r="O21" s="536"/>
      <c r="P21" s="2374"/>
      <c r="Q21" s="2374"/>
      <c r="R21" s="1971"/>
      <c r="S21" s="406"/>
      <c r="T21" s="1968" t="str">
        <f>CONCATENATE("1 Sim ►(",X4,")")</f>
        <v>1 Sim ►(4,2)</v>
      </c>
      <c r="U21" s="68" t="s">
        <v>797</v>
      </c>
      <c r="V21" s="2406"/>
      <c r="W21" s="68"/>
      <c r="X21" s="68"/>
      <c r="Y21" s="68"/>
      <c r="Z21" s="68"/>
      <c r="AA21" s="68"/>
      <c r="AB21" s="2594"/>
      <c r="AC21" s="2590"/>
      <c r="AD21" s="2615"/>
      <c r="AE21" s="2590"/>
      <c r="AF21" s="2590"/>
      <c r="AG21" s="2590"/>
      <c r="AH21" s="2590"/>
      <c r="AI21" s="533"/>
      <c r="AJ21" s="533"/>
      <c r="AK21" s="2581" t="s">
        <v>798</v>
      </c>
      <c r="AL21" s="2599" t="s">
        <v>3364</v>
      </c>
      <c r="AM21" s="2602"/>
    </row>
    <row r="22" spans="1:39" ht="13.5" x14ac:dyDescent="0.25">
      <c r="A22" s="2406"/>
      <c r="B22" s="2597"/>
      <c r="C22" s="546"/>
      <c r="D22" s="546"/>
      <c r="E22" s="546"/>
      <c r="F22" s="541"/>
      <c r="G22" s="541"/>
      <c r="H22" s="68" t="s">
        <v>799</v>
      </c>
      <c r="I22" s="68" t="s">
        <v>800</v>
      </c>
      <c r="J22" s="68" t="s">
        <v>801</v>
      </c>
      <c r="K22" s="68" t="s">
        <v>802</v>
      </c>
      <c r="L22" s="41" t="str">
        <f>CONCATENATE("1 Sim ►(",ROUND(S04_Emploi_B!B4,2),") PARTE B")</f>
        <v>1 Sim ►(4,29) PARTE B</v>
      </c>
      <c r="M22" s="2406"/>
      <c r="N22" s="433" t="s">
        <v>803</v>
      </c>
      <c r="O22" s="569" t="str">
        <f>CONCATENATE("►►(",ROUND(S04_Emploi_B!B4,2),"), PARTE B")</f>
        <v>►►(4,29), PARTE B</v>
      </c>
      <c r="P22" s="68" t="str">
        <f>CONCATENATE("1 Sim ►(",R4,")")</f>
        <v>1 Sim ►(4,15)</v>
      </c>
      <c r="Q22" s="68" t="s">
        <v>804</v>
      </c>
      <c r="R22" s="1881"/>
      <c r="S22" s="482"/>
      <c r="T22" s="433" t="s">
        <v>805</v>
      </c>
      <c r="U22" s="68"/>
      <c r="V22" s="2406"/>
      <c r="W22" s="68"/>
      <c r="X22" s="540"/>
      <c r="Y22" s="68"/>
      <c r="Z22" s="541"/>
      <c r="AA22" s="537"/>
      <c r="AB22" s="2594"/>
      <c r="AC22" s="2590"/>
      <c r="AD22" s="2615"/>
      <c r="AE22" s="2590"/>
      <c r="AF22" s="2590"/>
      <c r="AG22" s="2590"/>
      <c r="AH22" s="2590"/>
      <c r="AI22" s="68"/>
      <c r="AJ22" s="68"/>
      <c r="AK22" s="2581"/>
      <c r="AL22" s="2599"/>
      <c r="AM22" s="2602"/>
    </row>
    <row r="23" spans="1:39" ht="13.5" x14ac:dyDescent="0.25">
      <c r="A23" s="2406"/>
      <c r="B23" s="2597"/>
      <c r="C23" s="546"/>
      <c r="D23" s="546"/>
      <c r="E23" s="546"/>
      <c r="F23" s="541"/>
      <c r="G23" s="541"/>
      <c r="H23" s="68" t="s">
        <v>806</v>
      </c>
      <c r="I23" s="68" t="s">
        <v>807</v>
      </c>
      <c r="J23" s="68" t="s">
        <v>808</v>
      </c>
      <c r="K23" s="68" t="s">
        <v>809</v>
      </c>
      <c r="L23" s="540" t="s">
        <v>810</v>
      </c>
      <c r="M23" s="2406"/>
      <c r="N23" s="433" t="str">
        <f>CONCATENATE("2 Não ►(",P4,")")</f>
        <v>2 Não ►(4,13)</v>
      </c>
      <c r="O23" s="539"/>
      <c r="P23" s="2579" t="s">
        <v>811</v>
      </c>
      <c r="Q23" s="2579" t="str">
        <f>CONCATENATE("2 Não ►(",S4,")")</f>
        <v>2 Não ►(4,16)</v>
      </c>
      <c r="R23" s="1972"/>
      <c r="S23" s="482"/>
      <c r="T23" s="542"/>
      <c r="U23" s="406" t="str">
        <f>CONCATENATE("► ► (",ROUND(AK4,2),")")</f>
        <v>► ► (4,27)</v>
      </c>
      <c r="V23" s="2406"/>
      <c r="X23" s="540"/>
      <c r="Y23" s="68"/>
      <c r="Z23" s="541"/>
      <c r="AA23" s="537"/>
      <c r="AB23" s="2594"/>
      <c r="AC23" s="2590"/>
      <c r="AD23" s="2615"/>
      <c r="AE23" s="2590"/>
      <c r="AF23" s="2590"/>
      <c r="AG23" s="2590"/>
      <c r="AH23" s="2590"/>
      <c r="AI23" s="540"/>
      <c r="AJ23" s="540"/>
      <c r="AK23" s="2581"/>
      <c r="AL23" s="2599"/>
      <c r="AM23" s="2602"/>
    </row>
    <row r="24" spans="1:39" ht="13.5" x14ac:dyDescent="0.25">
      <c r="A24" s="2406"/>
      <c r="B24" s="2597"/>
      <c r="C24" s="1146"/>
      <c r="D24" s="1147"/>
      <c r="E24" s="725"/>
      <c r="F24" s="1147"/>
      <c r="G24" s="1147"/>
      <c r="H24" s="68"/>
      <c r="I24" s="406"/>
      <c r="J24" s="68"/>
      <c r="K24" s="68"/>
      <c r="L24" s="68"/>
      <c r="M24" s="2406"/>
      <c r="N24" s="541"/>
      <c r="O24" s="544"/>
      <c r="P24" s="2580"/>
      <c r="Q24" s="2580"/>
      <c r="R24" s="1973"/>
      <c r="S24" s="545"/>
      <c r="T24" s="546"/>
      <c r="U24" s="544"/>
      <c r="V24" s="2406"/>
      <c r="W24" s="1896"/>
      <c r="X24" s="426"/>
      <c r="Y24" s="544"/>
      <c r="Z24" s="544"/>
      <c r="AA24" s="544"/>
      <c r="AB24" s="2594"/>
      <c r="AC24" s="2590"/>
      <c r="AD24" s="2615"/>
      <c r="AE24" s="2590"/>
      <c r="AF24" s="2590"/>
      <c r="AG24" s="2590"/>
      <c r="AH24" s="2590"/>
      <c r="AI24" s="68"/>
      <c r="AJ24" s="2600" t="s">
        <v>812</v>
      </c>
      <c r="AK24" s="2582"/>
      <c r="AL24" s="2610" t="str">
        <f>CONCATENATE("►►(",ROUND(S04_Emploi_B!B4,2),")", " PARTE B")</f>
        <v>►►(4,29) PARTE B</v>
      </c>
      <c r="AM24" s="2611"/>
    </row>
    <row r="25" spans="1:39" ht="14.25" thickBot="1" x14ac:dyDescent="0.3">
      <c r="A25" s="2407"/>
      <c r="B25" s="2598"/>
      <c r="C25" s="1103" t="s">
        <v>813</v>
      </c>
      <c r="D25" s="1103" t="s">
        <v>814</v>
      </c>
      <c r="E25" s="1103" t="s">
        <v>815</v>
      </c>
      <c r="F25" s="1103" t="s">
        <v>816</v>
      </c>
      <c r="G25" s="1103" t="s">
        <v>817</v>
      </c>
      <c r="H25" s="319" t="s">
        <v>818</v>
      </c>
      <c r="I25" s="205" t="s">
        <v>819</v>
      </c>
      <c r="J25" s="319" t="s">
        <v>820</v>
      </c>
      <c r="K25" s="205" t="s">
        <v>821</v>
      </c>
      <c r="L25" s="548" t="s">
        <v>822</v>
      </c>
      <c r="M25" s="2407"/>
      <c r="N25" s="548" t="s">
        <v>823</v>
      </c>
      <c r="O25" s="548" t="s">
        <v>824</v>
      </c>
      <c r="P25" s="205" t="s">
        <v>825</v>
      </c>
      <c r="Q25" s="205" t="s">
        <v>826</v>
      </c>
      <c r="R25" s="1974" t="s">
        <v>827</v>
      </c>
      <c r="S25" s="492" t="s">
        <v>828</v>
      </c>
      <c r="T25" s="491" t="s">
        <v>829</v>
      </c>
      <c r="U25" s="205" t="s">
        <v>830</v>
      </c>
      <c r="V25" s="2407"/>
      <c r="W25" s="1897"/>
      <c r="X25" s="548" t="s">
        <v>831</v>
      </c>
      <c r="Y25" s="205" t="s">
        <v>832</v>
      </c>
      <c r="Z25" s="205" t="s">
        <v>833</v>
      </c>
      <c r="AA25" s="549" t="s">
        <v>834</v>
      </c>
      <c r="AB25" s="2595"/>
      <c r="AC25" s="2591"/>
      <c r="AD25" s="2616"/>
      <c r="AE25" s="2591"/>
      <c r="AF25" s="2591"/>
      <c r="AG25" s="2591"/>
      <c r="AH25" s="2591"/>
      <c r="AI25" s="548" t="s">
        <v>835</v>
      </c>
      <c r="AJ25" s="2601"/>
      <c r="AK25" s="548" t="s">
        <v>836</v>
      </c>
      <c r="AL25" s="548" t="s">
        <v>837</v>
      </c>
      <c r="AM25" s="548" t="s">
        <v>838</v>
      </c>
    </row>
    <row r="26" spans="1:39" ht="14.25" customHeight="1" thickTop="1" x14ac:dyDescent="0.25">
      <c r="A26" s="503" t="s">
        <v>839</v>
      </c>
      <c r="B26" s="550"/>
      <c r="C26" s="1149"/>
      <c r="D26" s="1149"/>
      <c r="E26" s="1149"/>
      <c r="F26" s="1150"/>
      <c r="G26" s="1151"/>
      <c r="H26" s="551"/>
      <c r="I26" s="551"/>
      <c r="J26" s="551"/>
      <c r="K26" s="551"/>
      <c r="L26" s="551"/>
      <c r="M26" s="503" t="s">
        <v>840</v>
      </c>
      <c r="N26" s="551"/>
      <c r="O26" s="552"/>
      <c r="P26" s="551"/>
      <c r="Q26" s="551"/>
      <c r="R26" s="1975"/>
      <c r="S26" s="550"/>
      <c r="T26" s="553"/>
      <c r="U26" s="554"/>
      <c r="V26" s="503" t="s">
        <v>841</v>
      </c>
      <c r="W26" s="1954"/>
      <c r="X26" s="554"/>
      <c r="Y26" s="551"/>
      <c r="Z26" s="551"/>
      <c r="AA26" s="551"/>
      <c r="AB26" s="550"/>
      <c r="AC26" s="551"/>
      <c r="AD26" s="550"/>
      <c r="AE26" s="551"/>
      <c r="AF26" s="551"/>
      <c r="AG26" s="550"/>
      <c r="AH26" s="551"/>
      <c r="AI26" s="551"/>
      <c r="AJ26" s="551"/>
      <c r="AK26" s="551"/>
      <c r="AL26" s="551"/>
      <c r="AM26" s="551"/>
    </row>
    <row r="27" spans="1:39" ht="14.25" customHeight="1" x14ac:dyDescent="0.25">
      <c r="A27" s="513" t="s">
        <v>842</v>
      </c>
      <c r="B27" s="555"/>
      <c r="C27" s="1152"/>
      <c r="D27" s="1152"/>
      <c r="E27" s="1152"/>
      <c r="F27" s="1152"/>
      <c r="G27" s="1153"/>
      <c r="H27" s="556"/>
      <c r="I27" s="556"/>
      <c r="J27" s="556"/>
      <c r="K27" s="556"/>
      <c r="L27" s="556"/>
      <c r="M27" s="513" t="s">
        <v>843</v>
      </c>
      <c r="N27" s="556"/>
      <c r="O27" s="557"/>
      <c r="P27" s="556"/>
      <c r="Q27" s="556"/>
      <c r="R27" s="1976"/>
      <c r="S27" s="555"/>
      <c r="T27" s="558"/>
      <c r="U27" s="559"/>
      <c r="V27" s="513" t="s">
        <v>844</v>
      </c>
      <c r="W27" s="1955"/>
      <c r="X27" s="559"/>
      <c r="Y27" s="556"/>
      <c r="Z27" s="556"/>
      <c r="AA27" s="556"/>
      <c r="AB27" s="555"/>
      <c r="AC27" s="556"/>
      <c r="AD27" s="555"/>
      <c r="AE27" s="556"/>
      <c r="AF27" s="556"/>
      <c r="AG27" s="555"/>
      <c r="AH27" s="556"/>
      <c r="AI27" s="556"/>
      <c r="AJ27" s="556"/>
      <c r="AK27" s="556"/>
      <c r="AL27" s="556"/>
      <c r="AM27" s="556"/>
    </row>
    <row r="28" spans="1:39" ht="14.25" customHeight="1" x14ac:dyDescent="0.25">
      <c r="A28" s="513">
        <v>3</v>
      </c>
      <c r="B28" s="555"/>
      <c r="C28" s="1152"/>
      <c r="D28" s="1152"/>
      <c r="E28" s="1152"/>
      <c r="F28" s="1152"/>
      <c r="G28" s="1153"/>
      <c r="H28" s="556"/>
      <c r="I28" s="556"/>
      <c r="J28" s="556"/>
      <c r="K28" s="556"/>
      <c r="L28" s="556"/>
      <c r="M28" s="513">
        <v>3</v>
      </c>
      <c r="N28" s="556"/>
      <c r="O28" s="557"/>
      <c r="P28" s="556"/>
      <c r="Q28" s="556"/>
      <c r="R28" s="1976"/>
      <c r="S28" s="555"/>
      <c r="T28" s="558"/>
      <c r="U28" s="559"/>
      <c r="V28" s="513">
        <v>3</v>
      </c>
      <c r="W28" s="1955"/>
      <c r="X28" s="559"/>
      <c r="Y28" s="556"/>
      <c r="Z28" s="556"/>
      <c r="AA28" s="556"/>
      <c r="AB28" s="555"/>
      <c r="AC28" s="556"/>
      <c r="AD28" s="555"/>
      <c r="AE28" s="556"/>
      <c r="AF28" s="556"/>
      <c r="AG28" s="555"/>
      <c r="AH28" s="556"/>
      <c r="AI28" s="556"/>
      <c r="AJ28" s="556"/>
      <c r="AK28" s="556"/>
      <c r="AL28" s="556"/>
      <c r="AM28" s="556"/>
    </row>
    <row r="29" spans="1:39" ht="14.25" customHeight="1" x14ac:dyDescent="0.25">
      <c r="A29" s="560">
        <v>4</v>
      </c>
      <c r="B29" s="561"/>
      <c r="C29" s="1154"/>
      <c r="D29" s="1154"/>
      <c r="E29" s="1154"/>
      <c r="F29" s="1154"/>
      <c r="G29" s="1155"/>
      <c r="H29" s="562"/>
      <c r="I29" s="562"/>
      <c r="J29" s="562"/>
      <c r="K29" s="562"/>
      <c r="L29" s="562"/>
      <c r="M29" s="560">
        <v>4</v>
      </c>
      <c r="N29" s="562"/>
      <c r="O29" s="559"/>
      <c r="P29" s="562"/>
      <c r="Q29" s="562"/>
      <c r="R29" s="1977"/>
      <c r="S29" s="561"/>
      <c r="T29" s="563"/>
      <c r="U29" s="559"/>
      <c r="V29" s="560">
        <v>4</v>
      </c>
      <c r="W29" s="1956"/>
      <c r="X29" s="559"/>
      <c r="Y29" s="562"/>
      <c r="Z29" s="562"/>
      <c r="AA29" s="562"/>
      <c r="AB29" s="561"/>
      <c r="AC29" s="562"/>
      <c r="AD29" s="561"/>
      <c r="AE29" s="562"/>
      <c r="AF29" s="562"/>
      <c r="AG29" s="561"/>
      <c r="AH29" s="562"/>
      <c r="AI29" s="562"/>
      <c r="AJ29" s="562"/>
      <c r="AK29" s="562"/>
      <c r="AL29" s="562"/>
      <c r="AM29" s="562"/>
    </row>
    <row r="30" spans="1:39" ht="14.25" customHeight="1" x14ac:dyDescent="0.25">
      <c r="A30" s="560">
        <v>5</v>
      </c>
      <c r="B30" s="550"/>
      <c r="C30" s="1150"/>
      <c r="D30" s="1150"/>
      <c r="E30" s="1150"/>
      <c r="F30" s="1150"/>
      <c r="G30" s="1151"/>
      <c r="H30" s="551"/>
      <c r="I30" s="551"/>
      <c r="J30" s="551"/>
      <c r="K30" s="551"/>
      <c r="L30" s="551"/>
      <c r="M30" s="560">
        <v>5</v>
      </c>
      <c r="N30" s="551"/>
      <c r="O30" s="552"/>
      <c r="P30" s="551"/>
      <c r="Q30" s="551"/>
      <c r="R30" s="1975"/>
      <c r="S30" s="550"/>
      <c r="T30" s="553"/>
      <c r="U30" s="559"/>
      <c r="V30" s="560">
        <v>5</v>
      </c>
      <c r="W30" s="1956"/>
      <c r="X30" s="559"/>
      <c r="Y30" s="551"/>
      <c r="Z30" s="551"/>
      <c r="AA30" s="551"/>
      <c r="AB30" s="550"/>
      <c r="AC30" s="551"/>
      <c r="AD30" s="550"/>
      <c r="AE30" s="551"/>
      <c r="AF30" s="551"/>
      <c r="AG30" s="550"/>
      <c r="AH30" s="551"/>
      <c r="AI30" s="551"/>
      <c r="AJ30" s="551"/>
      <c r="AK30" s="551"/>
      <c r="AL30" s="551"/>
      <c r="AM30" s="551"/>
    </row>
    <row r="31" spans="1:39" ht="14.25" customHeight="1" x14ac:dyDescent="0.25">
      <c r="A31" s="514">
        <v>6</v>
      </c>
      <c r="B31" s="555"/>
      <c r="C31" s="1152"/>
      <c r="D31" s="1152"/>
      <c r="E31" s="1152"/>
      <c r="F31" s="1152"/>
      <c r="G31" s="1153"/>
      <c r="H31" s="556"/>
      <c r="I31" s="556"/>
      <c r="J31" s="556"/>
      <c r="K31" s="556"/>
      <c r="L31" s="556"/>
      <c r="M31" s="514">
        <v>6</v>
      </c>
      <c r="N31" s="556"/>
      <c r="O31" s="557"/>
      <c r="P31" s="556"/>
      <c r="Q31" s="556"/>
      <c r="R31" s="1976"/>
      <c r="S31" s="555"/>
      <c r="T31" s="558"/>
      <c r="U31" s="559"/>
      <c r="V31" s="514">
        <v>6</v>
      </c>
      <c r="W31" s="1957"/>
      <c r="X31" s="559"/>
      <c r="Y31" s="556"/>
      <c r="Z31" s="556"/>
      <c r="AA31" s="556"/>
      <c r="AB31" s="555"/>
      <c r="AC31" s="556"/>
      <c r="AD31" s="555"/>
      <c r="AE31" s="556"/>
      <c r="AF31" s="556"/>
      <c r="AG31" s="555"/>
      <c r="AH31" s="556"/>
      <c r="AI31" s="556"/>
      <c r="AJ31" s="556"/>
      <c r="AK31" s="556"/>
      <c r="AL31" s="556"/>
      <c r="AM31" s="556"/>
    </row>
    <row r="32" spans="1:39" ht="14.25" customHeight="1" x14ac:dyDescent="0.25">
      <c r="A32" s="514">
        <v>7</v>
      </c>
      <c r="B32" s="555"/>
      <c r="C32" s="1152"/>
      <c r="D32" s="1152"/>
      <c r="E32" s="1152"/>
      <c r="F32" s="1152"/>
      <c r="G32" s="1153"/>
      <c r="H32" s="556"/>
      <c r="I32" s="556"/>
      <c r="J32" s="556"/>
      <c r="K32" s="556"/>
      <c r="L32" s="556"/>
      <c r="M32" s="514">
        <v>7</v>
      </c>
      <c r="N32" s="556"/>
      <c r="O32" s="557"/>
      <c r="P32" s="556"/>
      <c r="Q32" s="556"/>
      <c r="R32" s="1976"/>
      <c r="S32" s="555"/>
      <c r="T32" s="558"/>
      <c r="U32" s="559"/>
      <c r="V32" s="514">
        <v>7</v>
      </c>
      <c r="W32" s="1957"/>
      <c r="X32" s="559"/>
      <c r="Y32" s="556"/>
      <c r="Z32" s="556"/>
      <c r="AA32" s="556"/>
      <c r="AB32" s="555"/>
      <c r="AC32" s="556"/>
      <c r="AD32" s="555"/>
      <c r="AE32" s="556"/>
      <c r="AF32" s="556"/>
      <c r="AG32" s="555"/>
      <c r="AH32" s="556"/>
      <c r="AI32" s="556"/>
      <c r="AJ32" s="556"/>
      <c r="AK32" s="556"/>
      <c r="AL32" s="556"/>
      <c r="AM32" s="556"/>
    </row>
    <row r="33" spans="1:39" ht="14.25" customHeight="1" x14ac:dyDescent="0.25">
      <c r="A33" s="515">
        <v>8</v>
      </c>
      <c r="B33" s="555"/>
      <c r="C33" s="1152"/>
      <c r="D33" s="1152"/>
      <c r="E33" s="1152"/>
      <c r="F33" s="1152"/>
      <c r="G33" s="1153"/>
      <c r="H33" s="556"/>
      <c r="I33" s="556"/>
      <c r="J33" s="556"/>
      <c r="K33" s="556"/>
      <c r="L33" s="556"/>
      <c r="M33" s="515">
        <v>8</v>
      </c>
      <c r="N33" s="556"/>
      <c r="O33" s="557"/>
      <c r="P33" s="556"/>
      <c r="Q33" s="556"/>
      <c r="R33" s="1976"/>
      <c r="S33" s="555"/>
      <c r="T33" s="558"/>
      <c r="U33" s="559"/>
      <c r="V33" s="515">
        <v>8</v>
      </c>
      <c r="W33" s="1958"/>
      <c r="X33" s="559"/>
      <c r="Y33" s="556"/>
      <c r="Z33" s="556"/>
      <c r="AA33" s="556"/>
      <c r="AB33" s="555"/>
      <c r="AC33" s="556"/>
      <c r="AD33" s="555"/>
      <c r="AE33" s="556"/>
      <c r="AF33" s="556"/>
      <c r="AG33" s="555"/>
      <c r="AH33" s="556"/>
      <c r="AI33" s="556"/>
      <c r="AJ33" s="556"/>
      <c r="AK33" s="556"/>
      <c r="AL33" s="556"/>
      <c r="AM33" s="556"/>
    </row>
    <row r="34" spans="1:39" ht="14.25" customHeight="1" x14ac:dyDescent="0.25">
      <c r="A34" s="514">
        <v>9</v>
      </c>
      <c r="B34" s="561"/>
      <c r="C34" s="1154"/>
      <c r="D34" s="1154"/>
      <c r="E34" s="1154"/>
      <c r="F34" s="1154"/>
      <c r="G34" s="1155"/>
      <c r="H34" s="562"/>
      <c r="I34" s="562"/>
      <c r="J34" s="562"/>
      <c r="K34" s="562"/>
      <c r="L34" s="562"/>
      <c r="M34" s="514">
        <v>9</v>
      </c>
      <c r="N34" s="562"/>
      <c r="O34" s="559"/>
      <c r="P34" s="562"/>
      <c r="Q34" s="562"/>
      <c r="R34" s="1977"/>
      <c r="S34" s="561"/>
      <c r="T34" s="563"/>
      <c r="U34" s="559"/>
      <c r="V34" s="514">
        <v>9</v>
      </c>
      <c r="W34" s="1957"/>
      <c r="X34" s="559"/>
      <c r="Y34" s="562"/>
      <c r="Z34" s="562"/>
      <c r="AA34" s="562"/>
      <c r="AB34" s="561"/>
      <c r="AC34" s="562"/>
      <c r="AD34" s="561"/>
      <c r="AE34" s="562"/>
      <c r="AF34" s="562"/>
      <c r="AG34" s="561"/>
      <c r="AH34" s="562"/>
      <c r="AI34" s="562"/>
      <c r="AJ34" s="562"/>
      <c r="AK34" s="562"/>
      <c r="AL34" s="562"/>
      <c r="AM34" s="562"/>
    </row>
    <row r="35" spans="1:39" ht="14.25" customHeight="1" x14ac:dyDescent="0.25">
      <c r="A35" s="564">
        <v>10</v>
      </c>
      <c r="B35" s="550"/>
      <c r="C35" s="1150"/>
      <c r="D35" s="1150"/>
      <c r="E35" s="1150"/>
      <c r="F35" s="1150"/>
      <c r="G35" s="1151"/>
      <c r="H35" s="551"/>
      <c r="I35" s="551"/>
      <c r="J35" s="551"/>
      <c r="K35" s="551"/>
      <c r="L35" s="551"/>
      <c r="M35" s="564">
        <v>10</v>
      </c>
      <c r="N35" s="551"/>
      <c r="O35" s="552"/>
      <c r="P35" s="551"/>
      <c r="Q35" s="551"/>
      <c r="R35" s="1975"/>
      <c r="S35" s="550"/>
      <c r="T35" s="553"/>
      <c r="U35" s="559"/>
      <c r="V35" s="564">
        <v>10</v>
      </c>
      <c r="W35" s="1959"/>
      <c r="X35" s="552"/>
      <c r="Y35" s="551"/>
      <c r="Z35" s="551"/>
      <c r="AA35" s="551"/>
      <c r="AB35" s="550"/>
      <c r="AC35" s="551"/>
      <c r="AD35" s="550"/>
      <c r="AE35" s="551"/>
      <c r="AF35" s="551"/>
      <c r="AG35" s="550"/>
      <c r="AH35" s="551"/>
      <c r="AI35" s="551"/>
      <c r="AJ35" s="551"/>
      <c r="AK35" s="551"/>
      <c r="AL35" s="551"/>
      <c r="AM35" s="551"/>
    </row>
    <row r="36" spans="1:39" ht="14.25" customHeight="1" x14ac:dyDescent="0.25">
      <c r="A36" s="513">
        <v>11</v>
      </c>
      <c r="B36" s="555"/>
      <c r="C36" s="1152"/>
      <c r="D36" s="1152"/>
      <c r="E36" s="1152"/>
      <c r="F36" s="1152"/>
      <c r="G36" s="1153"/>
      <c r="H36" s="556"/>
      <c r="I36" s="556"/>
      <c r="J36" s="556"/>
      <c r="K36" s="556"/>
      <c r="L36" s="556"/>
      <c r="M36" s="513">
        <v>11</v>
      </c>
      <c r="N36" s="556"/>
      <c r="O36" s="557"/>
      <c r="P36" s="556"/>
      <c r="Q36" s="556"/>
      <c r="R36" s="1976"/>
      <c r="S36" s="555"/>
      <c r="T36" s="558"/>
      <c r="U36" s="559"/>
      <c r="V36" s="513">
        <v>11</v>
      </c>
      <c r="W36" s="1955"/>
      <c r="X36" s="559"/>
      <c r="Y36" s="556"/>
      <c r="Z36" s="556"/>
      <c r="AA36" s="556"/>
      <c r="AB36" s="555"/>
      <c r="AC36" s="556"/>
      <c r="AD36" s="555"/>
      <c r="AE36" s="556"/>
      <c r="AF36" s="556"/>
      <c r="AG36" s="555"/>
      <c r="AH36" s="556"/>
      <c r="AI36" s="556"/>
      <c r="AJ36" s="556"/>
      <c r="AK36" s="556"/>
      <c r="AL36" s="556"/>
      <c r="AM36" s="556"/>
    </row>
    <row r="37" spans="1:39" ht="14.25" customHeight="1" x14ac:dyDescent="0.25">
      <c r="A37" s="513">
        <v>12</v>
      </c>
      <c r="B37" s="555"/>
      <c r="C37" s="1152"/>
      <c r="D37" s="1152"/>
      <c r="E37" s="1152"/>
      <c r="F37" s="1152"/>
      <c r="G37" s="1153"/>
      <c r="H37" s="556"/>
      <c r="I37" s="556"/>
      <c r="J37" s="556"/>
      <c r="K37" s="556"/>
      <c r="L37" s="556"/>
      <c r="M37" s="513">
        <v>12</v>
      </c>
      <c r="N37" s="556"/>
      <c r="O37" s="557"/>
      <c r="P37" s="556"/>
      <c r="Q37" s="556"/>
      <c r="R37" s="1976"/>
      <c r="S37" s="555"/>
      <c r="T37" s="558"/>
      <c r="U37" s="559"/>
      <c r="V37" s="513">
        <v>12</v>
      </c>
      <c r="W37" s="1955"/>
      <c r="X37" s="559"/>
      <c r="Y37" s="556"/>
      <c r="Z37" s="556"/>
      <c r="AA37" s="556"/>
      <c r="AB37" s="555"/>
      <c r="AC37" s="556"/>
      <c r="AD37" s="555"/>
      <c r="AE37" s="556"/>
      <c r="AF37" s="556"/>
      <c r="AG37" s="555"/>
      <c r="AH37" s="556"/>
      <c r="AI37" s="556"/>
      <c r="AJ37" s="556"/>
      <c r="AK37" s="556"/>
      <c r="AL37" s="556"/>
      <c r="AM37" s="556"/>
    </row>
    <row r="38" spans="1:39" ht="14.25" customHeight="1" x14ac:dyDescent="0.25">
      <c r="A38" s="513">
        <v>13</v>
      </c>
      <c r="B38" s="555"/>
      <c r="C38" s="1152"/>
      <c r="D38" s="1152"/>
      <c r="E38" s="1152"/>
      <c r="F38" s="1152"/>
      <c r="G38" s="1153"/>
      <c r="H38" s="556"/>
      <c r="I38" s="556"/>
      <c r="J38" s="556"/>
      <c r="K38" s="556"/>
      <c r="L38" s="556"/>
      <c r="M38" s="513">
        <v>13</v>
      </c>
      <c r="N38" s="556"/>
      <c r="O38" s="557"/>
      <c r="P38" s="556"/>
      <c r="Q38" s="556"/>
      <c r="R38" s="1976"/>
      <c r="S38" s="555"/>
      <c r="T38" s="558"/>
      <c r="U38" s="559"/>
      <c r="V38" s="513">
        <v>13</v>
      </c>
      <c r="W38" s="1955"/>
      <c r="X38" s="559"/>
      <c r="Y38" s="556"/>
      <c r="Z38" s="556"/>
      <c r="AA38" s="556"/>
      <c r="AB38" s="555"/>
      <c r="AC38" s="556"/>
      <c r="AD38" s="555"/>
      <c r="AE38" s="556"/>
      <c r="AF38" s="556"/>
      <c r="AG38" s="555"/>
      <c r="AH38" s="556"/>
      <c r="AI38" s="556"/>
      <c r="AJ38" s="556"/>
      <c r="AK38" s="556"/>
      <c r="AL38" s="556"/>
      <c r="AM38" s="556"/>
    </row>
    <row r="39" spans="1:39" ht="14.25" customHeight="1" x14ac:dyDescent="0.25">
      <c r="A39" s="560">
        <v>14</v>
      </c>
      <c r="B39" s="561"/>
      <c r="C39" s="1154"/>
      <c r="D39" s="1154"/>
      <c r="E39" s="1154"/>
      <c r="F39" s="1154"/>
      <c r="G39" s="1155"/>
      <c r="H39" s="562"/>
      <c r="I39" s="562"/>
      <c r="J39" s="562"/>
      <c r="K39" s="562"/>
      <c r="L39" s="562"/>
      <c r="M39" s="560">
        <v>14</v>
      </c>
      <c r="N39" s="562"/>
      <c r="O39" s="559"/>
      <c r="P39" s="562"/>
      <c r="Q39" s="562"/>
      <c r="R39" s="1977"/>
      <c r="S39" s="561"/>
      <c r="T39" s="563"/>
      <c r="U39" s="559"/>
      <c r="V39" s="560">
        <v>14</v>
      </c>
      <c r="W39" s="1956"/>
      <c r="X39" s="559"/>
      <c r="Y39" s="562"/>
      <c r="Z39" s="562"/>
      <c r="AA39" s="562"/>
      <c r="AB39" s="561"/>
      <c r="AC39" s="562"/>
      <c r="AD39" s="561"/>
      <c r="AE39" s="562"/>
      <c r="AF39" s="562"/>
      <c r="AG39" s="561"/>
      <c r="AH39" s="562"/>
      <c r="AI39" s="562"/>
      <c r="AJ39" s="562"/>
      <c r="AK39" s="562"/>
      <c r="AL39" s="562"/>
      <c r="AM39" s="562"/>
    </row>
    <row r="40" spans="1:39" ht="14.25" customHeight="1" x14ac:dyDescent="0.25">
      <c r="A40" s="560">
        <v>15</v>
      </c>
      <c r="B40" s="561"/>
      <c r="C40" s="1154"/>
      <c r="D40" s="1154"/>
      <c r="E40" s="1154"/>
      <c r="F40" s="1154"/>
      <c r="G40" s="1155"/>
      <c r="H40" s="562"/>
      <c r="I40" s="562"/>
      <c r="J40" s="562"/>
      <c r="K40" s="562"/>
      <c r="L40" s="562"/>
      <c r="M40" s="560">
        <v>15</v>
      </c>
      <c r="N40" s="562"/>
      <c r="O40" s="559"/>
      <c r="P40" s="562"/>
      <c r="Q40" s="562"/>
      <c r="R40" s="1977"/>
      <c r="S40" s="561"/>
      <c r="T40" s="563"/>
      <c r="U40" s="559"/>
      <c r="V40" s="560">
        <v>15</v>
      </c>
      <c r="W40" s="1956"/>
      <c r="X40" s="559"/>
      <c r="Y40" s="562"/>
      <c r="Z40" s="562"/>
      <c r="AA40" s="562"/>
      <c r="AB40" s="561"/>
      <c r="AC40" s="562"/>
      <c r="AD40" s="561"/>
      <c r="AE40" s="562"/>
      <c r="AF40" s="562"/>
      <c r="AG40" s="561"/>
      <c r="AH40" s="562"/>
      <c r="AI40" s="562"/>
      <c r="AJ40" s="562"/>
      <c r="AK40" s="562"/>
      <c r="AL40" s="562"/>
      <c r="AM40" s="562"/>
    </row>
  </sheetData>
  <customSheetViews>
    <customSheetView guid="{9C153D9E-615C-443B-9CD7-551163282F03}" scale="124" showPageBreaks="1" view="pageLayout" topLeftCell="X3">
      <selection activeCell="Z5" sqref="Z5"/>
      <colBreaks count="2" manualBreakCount="2">
        <brk id="12" max="1048575" man="1"/>
        <brk id="21" max="1048575" man="1"/>
      </colBreaks>
      <pageMargins left="0.314" right="0.314" top="0.11799999999999999" bottom="0.27500000000000002" header="0.157" footer="0.11799999999999999"/>
      <pageSetup firstPageNumber="14" orientation="landscape" r:id="rId1"/>
      <headerFooter>
        <oddFooter>&amp;C&amp;P</oddFooter>
      </headerFooter>
    </customSheetView>
    <customSheetView guid="{BE9F68F7-D81B-4526-9959-D871EC50BDFF}" scale="124" showPageBreaks="1" view="pageLayout">
      <selection activeCell="E5" sqref="E5:E20"/>
      <colBreaks count="2" manualBreakCount="2">
        <brk id="12" max="1048575" man="1"/>
        <brk id="21" max="1048575" man="1"/>
      </colBreaks>
      <pageMargins left="0.314" right="0.314" top="0.11799999999999999" bottom="0.27500000000000002" header="0.157" footer="0.11799999999999999"/>
      <pageSetup firstPageNumber="14" orientation="landscape" r:id="rId2"/>
      <headerFooter>
        <oddFooter>&amp;C&amp;P</oddFooter>
      </headerFooter>
    </customSheetView>
    <customSheetView guid="{EF790C5B-80DA-4544-9EB7-EFE0323B2298}" scale="160" showPageBreaks="1" view="pageLayout" topLeftCell="R3">
      <selection activeCell="Y22" sqref="Y22"/>
      <colBreaks count="2" manualBreakCount="2">
        <brk id="12" max="1048575" man="1"/>
        <brk id="21" max="1048575" man="1"/>
      </colBreaks>
      <pageMargins left="0.314" right="0.314" top="0.11799999999999999" bottom="0.27500000000000002" header="0.157" footer="0.11799999999999999"/>
      <pageSetup firstPageNumber="14" orientation="landscape" r:id="rId3"/>
      <headerFooter>
        <oddFooter>&amp;C&amp;P</oddFooter>
      </headerFooter>
    </customSheetView>
    <customSheetView guid="{C9D2DBB1-CD01-4732-8C86-64BE16C94753}" showPageBreaks="1" view="pageBreakPreview">
      <selection activeCell="A4" sqref="A4:A25"/>
      <colBreaks count="2" manualBreakCount="2">
        <brk id="12" max="1048575" man="1"/>
        <brk id="21" max="1048575" man="1"/>
      </colBreaks>
      <pageMargins left="0.314" right="0.314" top="0.11799999999999999" bottom="0.27500000000000002" header="0.157" footer="0.11799999999999999"/>
      <pageSetup firstPageNumber="14" orientation="landscape" r:id="rId4"/>
      <headerFooter>
        <oddFooter>&amp;C&amp;P</oddFooter>
      </headerFooter>
    </customSheetView>
    <customSheetView guid="{BFEC163F-7C4E-49B7-9F32-15225772E72F}" showPageBreaks="1" view="pageBreakPreview" topLeftCell="O1">
      <selection activeCell="AK21" sqref="AK21:AL23"/>
      <colBreaks count="2" manualBreakCount="2">
        <brk id="12" max="1048575" man="1"/>
        <brk id="21" max="1048575" man="1"/>
      </colBreaks>
      <pageMargins left="0.314" right="0.314" top="0.11799999999999999" bottom="0.27500000000000002" header="0.157" footer="0.11799999999999999"/>
      <pageSetup firstPageNumber="14" orientation="landscape" r:id="rId5"/>
      <headerFooter>
        <oddFooter>&amp;C&amp;P</oddFooter>
      </headerFooter>
    </customSheetView>
    <customSheetView guid="{5529DB6B-163A-4048-9107-267B30B97DF3}" showPageBreaks="1" view="pageBreakPreview" topLeftCell="Q1">
      <selection activeCell="AK21" sqref="AK21:AL23"/>
      <colBreaks count="2" manualBreakCount="2">
        <brk id="12" max="1048575" man="1"/>
        <brk id="21" max="1048575" man="1"/>
      </colBreaks>
      <pageMargins left="0.314" right="0.314" top="0.11799999999999999" bottom="0.27500000000000002" header="0.157" footer="0.11799999999999999"/>
      <pageSetup firstPageNumber="14" orientation="landscape" r:id="rId6"/>
      <headerFooter>
        <oddFooter>&amp;C&amp;P</oddFooter>
      </headerFooter>
    </customSheetView>
    <customSheetView guid="{9B0763AA-FA4B-479A-900C-C113E8BEEFEB}" scale="160" showPageBreaks="1" view="pageLayout" topLeftCell="J4">
      <selection activeCell="AD13" sqref="AD13:AD25"/>
      <colBreaks count="2" manualBreakCount="2">
        <brk id="12" max="1048575" man="1"/>
        <brk id="21" max="1048575" man="1"/>
      </colBreaks>
      <pageMargins left="0.314" right="0.314" top="0.11799999999999999" bottom="0.27500000000000002" header="0.157" footer="0.11799999999999999"/>
      <pageSetup firstPageNumber="14" orientation="landscape" r:id="rId7"/>
      <headerFooter>
        <oddFooter>&amp;C&amp;P</oddFooter>
      </headerFooter>
    </customSheetView>
    <customSheetView guid="{89903799-8228-4A6D-8A81-7F80BC61226D}" scale="160" showPageBreaks="1" view="pageLayout" topLeftCell="Q4">
      <selection activeCell="AI5" sqref="AI5:AI16"/>
      <colBreaks count="2" manualBreakCount="2">
        <brk id="12" max="1048575" man="1"/>
        <brk id="21" max="1048575" man="1"/>
      </colBreaks>
      <pageMargins left="0.314" right="0.314" top="0.11799999999999999" bottom="0.27500000000000002" header="0.157" footer="0.11799999999999999"/>
      <pageSetup firstPageNumber="14" orientation="landscape" r:id="rId8"/>
      <headerFooter>
        <oddFooter>&amp;C&amp;P</oddFooter>
      </headerFooter>
    </customSheetView>
    <customSheetView guid="{2524630E-605A-4616-AD5D-6CF7B1E9752C}" scale="160" showPageBreaks="1" view="pageLayout" topLeftCell="R3">
      <selection activeCell="Y22" sqref="Y22"/>
      <colBreaks count="2" manualBreakCount="2">
        <brk id="12" max="1048575" man="1"/>
        <brk id="21" max="1048575" man="1"/>
      </colBreaks>
      <pageMargins left="0.314" right="0.314" top="0.11799999999999999" bottom="0.27500000000000002" header="0.157" footer="0.11799999999999999"/>
      <pageSetup firstPageNumber="14" orientation="landscape" r:id="rId9"/>
      <headerFooter>
        <oddFooter>&amp;C&amp;P</oddFooter>
      </headerFooter>
    </customSheetView>
  </customSheetViews>
  <mergeCells count="62">
    <mergeCell ref="W6:W12"/>
    <mergeCell ref="Y15:Y18"/>
    <mergeCell ref="Z15:Z18"/>
    <mergeCell ref="X11:X12"/>
    <mergeCell ref="AD13:AD25"/>
    <mergeCell ref="AB5:AH6"/>
    <mergeCell ref="AF13:AF25"/>
    <mergeCell ref="AE13:AE25"/>
    <mergeCell ref="X5:X7"/>
    <mergeCell ref="Y5:Y11"/>
    <mergeCell ref="AL15:AM16"/>
    <mergeCell ref="AL17:AM18"/>
    <mergeCell ref="AJ24:AJ25"/>
    <mergeCell ref="AA14:AA15"/>
    <mergeCell ref="AI15:AI16"/>
    <mergeCell ref="AJ5:AJ16"/>
    <mergeCell ref="AK21:AK22"/>
    <mergeCell ref="AI13:AI14"/>
    <mergeCell ref="AL5:AM7"/>
    <mergeCell ref="AB10:AH10"/>
    <mergeCell ref="AL10:AM12"/>
    <mergeCell ref="AB11:AH12"/>
    <mergeCell ref="AG13:AG25"/>
    <mergeCell ref="AL21:AM23"/>
    <mergeCell ref="AL24:AM24"/>
    <mergeCell ref="A4:A25"/>
    <mergeCell ref="M4:M25"/>
    <mergeCell ref="V4:V25"/>
    <mergeCell ref="H5:H19"/>
    <mergeCell ref="J5:J20"/>
    <mergeCell ref="C5:C20"/>
    <mergeCell ref="D5:D20"/>
    <mergeCell ref="E5:E20"/>
    <mergeCell ref="F5:F20"/>
    <mergeCell ref="I5:I21"/>
    <mergeCell ref="B5:B25"/>
    <mergeCell ref="Q5:Q21"/>
    <mergeCell ref="Q23:Q24"/>
    <mergeCell ref="P5:P21"/>
    <mergeCell ref="T5:T13"/>
    <mergeCell ref="G5:G20"/>
    <mergeCell ref="O12:O13"/>
    <mergeCell ref="O5:O8"/>
    <mergeCell ref="K5:K18"/>
    <mergeCell ref="L5:L14"/>
    <mergeCell ref="N5:N20"/>
    <mergeCell ref="AL4:AM4"/>
    <mergeCell ref="P23:P24"/>
    <mergeCell ref="AK23:AK24"/>
    <mergeCell ref="AL13:AM14"/>
    <mergeCell ref="AL19:AM19"/>
    <mergeCell ref="AB4:AC4"/>
    <mergeCell ref="R5:R13"/>
    <mergeCell ref="S5:S6"/>
    <mergeCell ref="U5:U8"/>
    <mergeCell ref="AH13:AH25"/>
    <mergeCell ref="AA5:AA9"/>
    <mergeCell ref="AI5:AI8"/>
    <mergeCell ref="AC13:AC25"/>
    <mergeCell ref="AA12:AA13"/>
    <mergeCell ref="AB13:AB25"/>
    <mergeCell ref="AK5:AK18"/>
  </mergeCells>
  <pageMargins left="0.314" right="0.314" top="0.11799999999999999" bottom="0.27500000000000002" header="0.157" footer="0.11799999999999999"/>
  <pageSetup firstPageNumber="14" orientation="landscape" r:id="rId10"/>
  <headerFooter>
    <oddFooter>&amp;C&amp;P</oddFooter>
  </headerFooter>
  <colBreaks count="2" manualBreakCount="2">
    <brk id="12" max="1048575" man="1"/>
    <brk id="2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88"/>
  <sheetViews>
    <sheetView view="pageBreakPreview" topLeftCell="L4" zoomScaleNormal="100" zoomScaleSheetLayoutView="100" workbookViewId="0">
      <selection activeCell="AF9" sqref="AF9"/>
    </sheetView>
  </sheetViews>
  <sheetFormatPr defaultColWidth="9.140625" defaultRowHeight="15.75" x14ac:dyDescent="0.25"/>
  <cols>
    <col min="1" max="1" width="3.5703125" style="516" customWidth="1"/>
    <col min="2" max="2" width="24.5703125" style="517" customWidth="1"/>
    <col min="3" max="3" width="9" style="517" customWidth="1"/>
    <col min="4" max="4" width="17.5703125" style="517" customWidth="1"/>
    <col min="5" max="5" width="8" style="517" customWidth="1"/>
    <col min="6" max="6" width="15.85546875" style="517" customWidth="1"/>
    <col min="7" max="7" width="9.7109375" style="517" customWidth="1"/>
    <col min="8" max="8" width="9.28515625" style="1295" customWidth="1"/>
    <col min="9" max="9" width="7.28515625" style="1295" customWidth="1"/>
    <col min="10" max="10" width="7.7109375" style="1295" customWidth="1"/>
    <col min="11" max="11" width="7.140625" style="202" customWidth="1"/>
    <col min="12" max="12" width="10.28515625" style="202" customWidth="1"/>
    <col min="13" max="13" width="3.5703125" style="516" customWidth="1"/>
    <col min="14" max="14" width="10.7109375" style="1295" customWidth="1"/>
    <col min="15" max="15" width="23.140625" style="202" customWidth="1"/>
    <col min="16" max="17" width="10.7109375" style="1295" customWidth="1"/>
    <col min="18" max="18" width="10.7109375" style="517" customWidth="1"/>
    <col min="19" max="19" width="1.42578125" style="202" customWidth="1"/>
    <col min="20" max="20" width="14.7109375" style="202" customWidth="1"/>
    <col min="21" max="21" width="12" style="202" bestFit="1" customWidth="1"/>
    <col min="22" max="22" width="10.7109375" style="517" customWidth="1"/>
    <col min="23" max="23" width="1.140625" style="517" customWidth="1"/>
    <col min="24" max="24" width="1.5703125" style="517" customWidth="1"/>
    <col min="25" max="25" width="14.7109375" style="517" customWidth="1"/>
    <col min="26" max="26" width="3" style="202" customWidth="1"/>
    <col min="27" max="27" width="2.7109375" style="202" customWidth="1"/>
    <col min="28" max="28" width="3" style="202" customWidth="1"/>
    <col min="29" max="29" width="3.5703125" style="516" customWidth="1"/>
    <col min="30" max="30" width="15.7109375" style="517" customWidth="1"/>
    <col min="31" max="31" width="1.140625" style="517" customWidth="1"/>
    <col min="32" max="32" width="1.5703125" style="517" customWidth="1"/>
    <col min="33" max="33" width="15.7109375" style="517" customWidth="1"/>
    <col min="34" max="34" width="3" style="202" customWidth="1"/>
    <col min="35" max="35" width="2.7109375" style="202" customWidth="1"/>
    <col min="36" max="36" width="6.42578125" style="202" customWidth="1"/>
    <col min="37" max="37" width="1.42578125" style="202" customWidth="1"/>
    <col min="38" max="38" width="15.7109375" style="202" customWidth="1"/>
    <col min="39" max="39" width="2.7109375" style="517" customWidth="1"/>
    <col min="40" max="40" width="15.7109375" style="517" customWidth="1"/>
    <col min="41" max="41" width="7.28515625" style="517" customWidth="1"/>
    <col min="42" max="42" width="15.7109375" style="1295" customWidth="1"/>
  </cols>
  <sheetData>
    <row r="1" spans="1:42" ht="15.75" customHeight="1" x14ac:dyDescent="0.2">
      <c r="A1" s="462" t="s">
        <v>845</v>
      </c>
      <c r="B1" s="463"/>
      <c r="C1" s="463"/>
      <c r="D1" s="463"/>
      <c r="E1" s="463"/>
      <c r="F1" s="463"/>
      <c r="G1" s="463"/>
      <c r="H1" s="1286"/>
      <c r="I1" s="1286"/>
      <c r="J1" s="1286"/>
      <c r="K1" s="463"/>
      <c r="L1" s="464"/>
      <c r="M1" s="462" t="s">
        <v>846</v>
      </c>
      <c r="N1" s="1286"/>
      <c r="O1" s="200"/>
      <c r="P1" s="1286"/>
      <c r="Q1" s="1286"/>
      <c r="R1" s="463"/>
      <c r="S1" s="463"/>
      <c r="T1" s="463"/>
      <c r="U1" s="463"/>
      <c r="V1" s="463"/>
      <c r="W1" s="463"/>
      <c r="X1" s="463"/>
      <c r="Y1" s="463"/>
      <c r="Z1" s="200"/>
      <c r="AA1" s="200"/>
      <c r="AB1" s="200"/>
      <c r="AC1" s="462" t="s">
        <v>847</v>
      </c>
      <c r="AD1" s="463"/>
      <c r="AE1" s="463"/>
      <c r="AF1" s="463"/>
      <c r="AG1" s="463"/>
      <c r="AH1" s="200"/>
      <c r="AI1" s="200"/>
      <c r="AJ1" s="200"/>
      <c r="AK1" s="200"/>
      <c r="AL1" s="200"/>
      <c r="AM1" s="463"/>
      <c r="AN1" s="463"/>
      <c r="AO1" s="463"/>
      <c r="AP1" s="1286"/>
    </row>
    <row r="2" spans="1:42" ht="15.75" customHeight="1" x14ac:dyDescent="0.2">
      <c r="A2" s="462" t="s">
        <v>3413</v>
      </c>
      <c r="B2" s="383"/>
      <c r="C2" s="383"/>
      <c r="D2" s="383"/>
      <c r="E2" s="383"/>
      <c r="F2" s="467"/>
      <c r="G2" s="467"/>
      <c r="H2" s="1287"/>
      <c r="I2" s="1287"/>
      <c r="J2" s="1287"/>
      <c r="K2" s="383"/>
      <c r="L2" s="464"/>
      <c r="M2" s="462" t="s">
        <v>3413</v>
      </c>
      <c r="N2" s="1287"/>
      <c r="O2" s="201"/>
      <c r="P2" s="1287"/>
      <c r="Q2" s="1287"/>
      <c r="R2" s="467"/>
      <c r="S2" s="383"/>
      <c r="T2" s="383"/>
      <c r="U2" s="383"/>
      <c r="V2" s="467"/>
      <c r="W2" s="467"/>
      <c r="X2" s="467"/>
      <c r="Y2" s="467"/>
      <c r="Z2" s="468"/>
      <c r="AA2" s="468"/>
      <c r="AB2" s="468"/>
      <c r="AC2" s="462" t="s">
        <v>3413</v>
      </c>
      <c r="AD2" s="467"/>
      <c r="AE2" s="467"/>
      <c r="AF2" s="467"/>
      <c r="AG2" s="467"/>
      <c r="AH2" s="468"/>
      <c r="AI2" s="468"/>
      <c r="AJ2" s="468"/>
      <c r="AK2" s="468"/>
      <c r="AL2" s="468"/>
      <c r="AM2" s="467"/>
      <c r="AN2" s="467"/>
      <c r="AO2" s="467"/>
      <c r="AP2" s="1288"/>
    </row>
    <row r="3" spans="1:42" x14ac:dyDescent="0.2">
      <c r="A3" s="469"/>
      <c r="B3" s="383"/>
      <c r="C3" s="383"/>
      <c r="D3" s="383"/>
      <c r="E3" s="383"/>
      <c r="F3" s="467"/>
      <c r="G3" s="467"/>
      <c r="H3" s="1287"/>
      <c r="I3" s="1287"/>
      <c r="J3" s="1287"/>
      <c r="K3" s="383"/>
      <c r="L3" s="383"/>
      <c r="M3" s="469"/>
      <c r="N3" s="1287"/>
      <c r="O3" s="201"/>
      <c r="P3" s="1287"/>
      <c r="Q3" s="1287"/>
      <c r="R3" s="467"/>
      <c r="S3" s="383"/>
      <c r="T3" s="383"/>
      <c r="U3" s="383"/>
      <c r="V3" s="467"/>
      <c r="W3" s="467"/>
      <c r="X3" s="467"/>
      <c r="Y3" s="467"/>
      <c r="Z3" s="468"/>
      <c r="AA3" s="468"/>
      <c r="AB3" s="468"/>
      <c r="AC3" s="469"/>
      <c r="AD3" s="467"/>
      <c r="AE3" s="467"/>
      <c r="AF3" s="467"/>
      <c r="AG3" s="467"/>
      <c r="AH3" s="468"/>
      <c r="AI3" s="468"/>
      <c r="AJ3" s="468"/>
      <c r="AK3" s="468"/>
      <c r="AL3" s="468"/>
      <c r="AM3" s="467"/>
      <c r="AN3" s="467"/>
      <c r="AO3" s="467"/>
      <c r="AP3" s="1287"/>
    </row>
    <row r="4" spans="1:42" ht="13.5" customHeight="1" x14ac:dyDescent="0.25">
      <c r="A4" s="2405" t="s">
        <v>848</v>
      </c>
      <c r="B4" s="470">
        <f>S04_Emploi_A!AL4+0.01</f>
        <v>4.2899999999999938</v>
      </c>
      <c r="C4" s="471"/>
      <c r="D4" s="472">
        <f>B4+0.01</f>
        <v>4.2999999999999936</v>
      </c>
      <c r="E4" s="470"/>
      <c r="F4" s="473">
        <f>D4+0.01</f>
        <v>4.3099999999999934</v>
      </c>
      <c r="G4" s="473">
        <f t="shared" ref="G4:L4" si="0">F4+0.01</f>
        <v>4.3199999999999932</v>
      </c>
      <c r="H4" s="473">
        <f t="shared" si="0"/>
        <v>4.329999999999993</v>
      </c>
      <c r="I4" s="470">
        <f t="shared" si="0"/>
        <v>4.3399999999999928</v>
      </c>
      <c r="J4" s="473">
        <f t="shared" si="0"/>
        <v>4.3499999999999925</v>
      </c>
      <c r="K4" s="473">
        <f t="shared" si="0"/>
        <v>4.3599999999999923</v>
      </c>
      <c r="L4" s="473">
        <f t="shared" si="0"/>
        <v>4.3699999999999921</v>
      </c>
      <c r="M4" s="2635" t="s">
        <v>849</v>
      </c>
      <c r="N4" s="472">
        <f>L4+0.01</f>
        <v>4.3799999999999919</v>
      </c>
      <c r="O4" s="473">
        <f>N4+0.01</f>
        <v>4.3899999999999917</v>
      </c>
      <c r="P4" s="473">
        <f>O4+0.01</f>
        <v>4.3999999999999915</v>
      </c>
      <c r="Q4" s="473">
        <f>P4+0.01</f>
        <v>4.4099999999999913</v>
      </c>
      <c r="R4" s="471">
        <f>Q4+0.01</f>
        <v>4.419999999999991</v>
      </c>
      <c r="S4" s="2577">
        <f>R4+0.01</f>
        <v>4.4299999999999908</v>
      </c>
      <c r="T4" s="2637"/>
      <c r="U4" s="170"/>
      <c r="V4" s="1961">
        <f>S4+0.01</f>
        <v>4.4399999999999906</v>
      </c>
      <c r="W4" s="2577">
        <f>V4+0.01</f>
        <v>4.4499999999999904</v>
      </c>
      <c r="X4" s="2643"/>
      <c r="Y4" s="2643"/>
      <c r="Z4" s="169"/>
      <c r="AA4" s="169"/>
      <c r="AB4" s="170"/>
      <c r="AC4" s="2635" t="s">
        <v>850</v>
      </c>
      <c r="AD4" s="473">
        <f>W4+0.01</f>
        <v>4.4599999999999902</v>
      </c>
      <c r="AE4" s="2577">
        <f>AD4+0.01</f>
        <v>4.46999999999999</v>
      </c>
      <c r="AF4" s="2643"/>
      <c r="AG4" s="2643"/>
      <c r="AH4" s="169"/>
      <c r="AI4" s="169"/>
      <c r="AJ4" s="170"/>
      <c r="AK4" s="2667">
        <f>AE4+0.01</f>
        <v>4.4799999999999898</v>
      </c>
      <c r="AL4" s="2668"/>
      <c r="AM4" s="2577">
        <f>AK4+0.01</f>
        <v>4.4899999999999896</v>
      </c>
      <c r="AN4" s="2664"/>
      <c r="AO4" s="471"/>
      <c r="AP4" s="473">
        <f>AM4+0.01</f>
        <v>4.4999999999999893</v>
      </c>
    </row>
    <row r="5" spans="1:42" ht="12.75" customHeight="1" x14ac:dyDescent="0.2">
      <c r="A5" s="2406"/>
      <c r="B5" s="2641" t="s">
        <v>3534</v>
      </c>
      <c r="C5" s="2642"/>
      <c r="D5" s="2403" t="s">
        <v>851</v>
      </c>
      <c r="E5" s="2404"/>
      <c r="F5" s="2374" t="s">
        <v>852</v>
      </c>
      <c r="G5" s="2638" t="s">
        <v>3818</v>
      </c>
      <c r="H5" s="2374" t="s">
        <v>853</v>
      </c>
      <c r="I5" s="2404" t="s">
        <v>854</v>
      </c>
      <c r="J5" s="2374" t="s">
        <v>855</v>
      </c>
      <c r="K5" s="2632" t="s">
        <v>856</v>
      </c>
      <c r="L5" s="2632" t="s">
        <v>4203</v>
      </c>
      <c r="M5" s="2636"/>
      <c r="N5" s="2629" t="s">
        <v>3540</v>
      </c>
      <c r="O5" s="2374" t="s">
        <v>857</v>
      </c>
      <c r="P5" s="2374" t="s">
        <v>858</v>
      </c>
      <c r="Q5" s="2374" t="s">
        <v>859</v>
      </c>
      <c r="R5" s="2634" t="s">
        <v>860</v>
      </c>
      <c r="S5" s="2404" t="s">
        <v>861</v>
      </c>
      <c r="T5" s="2404"/>
      <c r="U5" s="2415"/>
      <c r="V5" s="2629" t="s">
        <v>3821</v>
      </c>
      <c r="W5" s="2647" t="s">
        <v>3822</v>
      </c>
      <c r="X5" s="2648"/>
      <c r="Y5" s="2648"/>
      <c r="Z5" s="2648"/>
      <c r="AA5" s="2648"/>
      <c r="AB5" s="2649"/>
      <c r="AC5" s="2636"/>
      <c r="AD5" s="2374" t="s">
        <v>862</v>
      </c>
      <c r="AE5" s="2656" t="s">
        <v>863</v>
      </c>
      <c r="AF5" s="2657"/>
      <c r="AG5" s="2657"/>
      <c r="AH5" s="2657"/>
      <c r="AI5" s="2657"/>
      <c r="AJ5" s="2658"/>
      <c r="AK5" s="2669" t="s">
        <v>4126</v>
      </c>
      <c r="AL5" s="2670"/>
      <c r="AM5" s="2671" t="s">
        <v>864</v>
      </c>
      <c r="AN5" s="2672"/>
      <c r="AO5" s="2673"/>
      <c r="AP5" s="2375" t="s">
        <v>865</v>
      </c>
    </row>
    <row r="6" spans="1:42" ht="12.75" customHeight="1" x14ac:dyDescent="0.2">
      <c r="A6" s="2406"/>
      <c r="B6" s="2641"/>
      <c r="C6" s="2642"/>
      <c r="D6" s="2403"/>
      <c r="E6" s="2404"/>
      <c r="F6" s="2374"/>
      <c r="G6" s="2638"/>
      <c r="H6" s="2374"/>
      <c r="I6" s="2404"/>
      <c r="J6" s="2374"/>
      <c r="K6" s="2677"/>
      <c r="L6" s="2632"/>
      <c r="M6" s="2636"/>
      <c r="N6" s="2629"/>
      <c r="O6" s="2374"/>
      <c r="P6" s="2374"/>
      <c r="Q6" s="2374"/>
      <c r="R6" s="2634"/>
      <c r="S6" s="2404"/>
      <c r="T6" s="2404"/>
      <c r="U6" s="2415"/>
      <c r="V6" s="2629"/>
      <c r="W6" s="2650"/>
      <c r="X6" s="2648"/>
      <c r="Y6" s="2648"/>
      <c r="Z6" s="2648"/>
      <c r="AA6" s="2648"/>
      <c r="AB6" s="2649"/>
      <c r="AC6" s="2636"/>
      <c r="AD6" s="2374"/>
      <c r="AE6" s="2659"/>
      <c r="AF6" s="2657"/>
      <c r="AG6" s="2657"/>
      <c r="AH6" s="2657"/>
      <c r="AI6" s="2657"/>
      <c r="AJ6" s="2658"/>
      <c r="AK6" s="2669"/>
      <c r="AL6" s="2670"/>
      <c r="AM6" s="2671"/>
      <c r="AN6" s="2672"/>
      <c r="AO6" s="2673"/>
      <c r="AP6" s="2375"/>
    </row>
    <row r="7" spans="1:42" ht="12.75" customHeight="1" x14ac:dyDescent="0.2">
      <c r="A7" s="2406"/>
      <c r="B7" s="2641"/>
      <c r="C7" s="2642"/>
      <c r="D7" s="2403"/>
      <c r="E7" s="2404"/>
      <c r="F7" s="2374"/>
      <c r="G7" s="2638"/>
      <c r="H7" s="2374"/>
      <c r="I7" s="2404"/>
      <c r="J7" s="2374"/>
      <c r="K7" s="2677"/>
      <c r="L7" s="2632"/>
      <c r="M7" s="2636"/>
      <c r="N7" s="2629"/>
      <c r="O7" s="2374"/>
      <c r="P7" s="2374"/>
      <c r="Q7" s="2374"/>
      <c r="R7" s="2634"/>
      <c r="S7" s="2404"/>
      <c r="T7" s="2404"/>
      <c r="U7" s="2415"/>
      <c r="V7" s="2629"/>
      <c r="W7" s="2650"/>
      <c r="X7" s="2648"/>
      <c r="Y7" s="2648"/>
      <c r="Z7" s="2648"/>
      <c r="AA7" s="2648"/>
      <c r="AB7" s="2649"/>
      <c r="AC7" s="2636"/>
      <c r="AD7" s="2374"/>
      <c r="AE7" s="2659"/>
      <c r="AF7" s="2657"/>
      <c r="AG7" s="2657"/>
      <c r="AH7" s="2657"/>
      <c r="AI7" s="2657"/>
      <c r="AJ7" s="2658"/>
      <c r="AK7" s="2669"/>
      <c r="AL7" s="2670"/>
      <c r="AM7" s="2671"/>
      <c r="AN7" s="2672"/>
      <c r="AO7" s="2673"/>
      <c r="AP7" s="2375"/>
    </row>
    <row r="8" spans="1:42" ht="12.75" customHeight="1" x14ac:dyDescent="0.25">
      <c r="A8" s="2406"/>
      <c r="B8" s="2641"/>
      <c r="C8" s="2642"/>
      <c r="D8" s="2403"/>
      <c r="E8" s="2404"/>
      <c r="F8" s="2374"/>
      <c r="G8" s="2638"/>
      <c r="H8" s="2374"/>
      <c r="I8" s="2404"/>
      <c r="J8" s="2374"/>
      <c r="K8" s="2677"/>
      <c r="L8" s="2632"/>
      <c r="M8" s="2636"/>
      <c r="N8" s="2629"/>
      <c r="O8" s="2374"/>
      <c r="P8" s="2374"/>
      <c r="Q8" s="2374"/>
      <c r="R8" s="2634"/>
      <c r="S8" s="2404"/>
      <c r="T8" s="2404"/>
      <c r="U8" s="2415"/>
      <c r="V8" s="2629"/>
      <c r="W8" s="2651"/>
      <c r="X8" s="2652"/>
      <c r="Y8" s="2652"/>
      <c r="Z8" s="2652"/>
      <c r="AA8" s="2652"/>
      <c r="AB8" s="2653"/>
      <c r="AC8" s="2636"/>
      <c r="AD8" s="2374"/>
      <c r="AE8" s="2660"/>
      <c r="AF8" s="2661"/>
      <c r="AG8" s="2661"/>
      <c r="AH8" s="2661"/>
      <c r="AI8" s="2661"/>
      <c r="AJ8" s="2662"/>
      <c r="AK8" s="2669"/>
      <c r="AL8" s="2670"/>
      <c r="AM8" s="478" t="s">
        <v>866</v>
      </c>
      <c r="AN8" s="479"/>
      <c r="AO8" s="178"/>
      <c r="AP8" s="2375"/>
    </row>
    <row r="9" spans="1:42" ht="13.5" customHeight="1" x14ac:dyDescent="0.25">
      <c r="A9" s="2406"/>
      <c r="B9" s="2641"/>
      <c r="C9" s="2642"/>
      <c r="D9" s="2403"/>
      <c r="E9" s="2404"/>
      <c r="F9" s="68"/>
      <c r="G9" s="2638"/>
      <c r="H9" s="2374"/>
      <c r="I9" s="2404"/>
      <c r="J9" s="2374"/>
      <c r="K9" s="2677"/>
      <c r="L9" s="2632"/>
      <c r="M9" s="2636"/>
      <c r="N9" s="2629"/>
      <c r="O9" s="216"/>
      <c r="P9" s="2374"/>
      <c r="Q9" s="2374"/>
      <c r="R9" s="2634"/>
      <c r="S9" s="433"/>
      <c r="T9" s="177"/>
      <c r="U9" s="178"/>
      <c r="V9" s="2629"/>
      <c r="W9" s="1962"/>
      <c r="X9" s="1963" t="s">
        <v>4228</v>
      </c>
      <c r="Y9" s="1963"/>
      <c r="Z9" s="1963"/>
      <c r="AA9" s="1963"/>
      <c r="AB9" s="1964"/>
      <c r="AC9" s="2636"/>
      <c r="AD9" s="2374"/>
      <c r="AE9" s="1962"/>
      <c r="AF9" s="1963" t="s">
        <v>4228</v>
      </c>
      <c r="AG9" s="1963"/>
      <c r="AH9" s="177"/>
      <c r="AI9" s="177"/>
      <c r="AJ9" s="178"/>
      <c r="AK9" s="2669"/>
      <c r="AL9" s="2670"/>
      <c r="AM9" s="478"/>
      <c r="AN9" s="479"/>
      <c r="AO9" s="178"/>
      <c r="AP9" s="2375"/>
    </row>
    <row r="10" spans="1:42" ht="13.5" customHeight="1" x14ac:dyDescent="0.25">
      <c r="A10" s="2406"/>
      <c r="B10" s="2641"/>
      <c r="C10" s="2642"/>
      <c r="D10" s="480"/>
      <c r="E10" s="481"/>
      <c r="F10" s="1624"/>
      <c r="G10" s="2638"/>
      <c r="H10" s="2374"/>
      <c r="I10" s="2404"/>
      <c r="J10" s="2374"/>
      <c r="K10" s="2677"/>
      <c r="L10" s="2632"/>
      <c r="M10" s="2636"/>
      <c r="N10" s="2629"/>
      <c r="O10" s="216" t="s">
        <v>867</v>
      </c>
      <c r="P10" s="2374"/>
      <c r="Q10" s="2374"/>
      <c r="R10" s="2634"/>
      <c r="S10" s="433"/>
      <c r="T10" s="482"/>
      <c r="U10" s="178"/>
      <c r="V10" s="2629"/>
      <c r="W10" s="1962"/>
      <c r="X10" s="2654"/>
      <c r="Y10" s="2654"/>
      <c r="Z10" s="2654"/>
      <c r="AA10" s="2654"/>
      <c r="AB10" s="2655"/>
      <c r="AC10" s="2636"/>
      <c r="AD10" s="2374"/>
      <c r="AE10" s="433"/>
      <c r="AF10" s="2654"/>
      <c r="AG10" s="2654"/>
      <c r="AH10" s="2654"/>
      <c r="AI10" s="2654"/>
      <c r="AJ10" s="2655"/>
      <c r="AK10" s="2669"/>
      <c r="AL10" s="2670"/>
      <c r="AM10" s="483" t="s">
        <v>868</v>
      </c>
      <c r="AN10" s="177"/>
      <c r="AO10" s="178"/>
      <c r="AP10" s="2375"/>
    </row>
    <row r="11" spans="1:42" ht="13.5" customHeight="1" x14ac:dyDescent="0.25">
      <c r="A11" s="2406"/>
      <c r="B11" s="2641"/>
      <c r="C11" s="2642"/>
      <c r="D11" s="480"/>
      <c r="E11" s="481"/>
      <c r="F11" s="21"/>
      <c r="G11" s="2638"/>
      <c r="H11" s="2374"/>
      <c r="I11" s="2404"/>
      <c r="J11" s="2374"/>
      <c r="K11" s="2677"/>
      <c r="L11" s="2633"/>
      <c r="M11" s="2636"/>
      <c r="N11" s="2629"/>
      <c r="O11" s="204" t="s">
        <v>869</v>
      </c>
      <c r="P11" s="2374"/>
      <c r="Q11" s="2374"/>
      <c r="R11" s="1794"/>
      <c r="S11" s="483"/>
      <c r="T11" s="485" t="s">
        <v>870</v>
      </c>
      <c r="U11" s="178"/>
      <c r="V11" s="2629"/>
      <c r="W11" s="1962"/>
      <c r="X11" s="2654"/>
      <c r="Y11" s="2654"/>
      <c r="Z11" s="2654"/>
      <c r="AA11" s="2654"/>
      <c r="AB11" s="2655"/>
      <c r="AC11" s="2636"/>
      <c r="AD11" s="2374"/>
      <c r="AE11" s="433"/>
      <c r="AF11" s="2654"/>
      <c r="AG11" s="2654"/>
      <c r="AH11" s="2654"/>
      <c r="AI11" s="2654"/>
      <c r="AJ11" s="2655"/>
      <c r="AK11" s="2669"/>
      <c r="AL11" s="2670"/>
      <c r="AM11" s="177">
        <v>1</v>
      </c>
      <c r="AN11" s="177" t="s">
        <v>871</v>
      </c>
      <c r="AO11" s="178"/>
      <c r="AP11" s="2375"/>
    </row>
    <row r="12" spans="1:42" ht="27" customHeight="1" x14ac:dyDescent="0.25">
      <c r="A12" s="2406"/>
      <c r="B12" s="2641"/>
      <c r="C12" s="2642"/>
      <c r="D12" s="433"/>
      <c r="E12" s="177"/>
      <c r="F12" s="21" t="str">
        <f>CONCATENATE("1 Estado/associações locais")</f>
        <v>1 Estado/associações locais</v>
      </c>
      <c r="G12" s="2638"/>
      <c r="H12" s="2374"/>
      <c r="I12" s="2404"/>
      <c r="J12" s="2374"/>
      <c r="K12" s="2677"/>
      <c r="L12" s="2633"/>
      <c r="M12" s="2636"/>
      <c r="N12" s="2629"/>
      <c r="O12" s="221" t="s">
        <v>872</v>
      </c>
      <c r="P12" s="2374"/>
      <c r="Q12" s="2374"/>
      <c r="R12" s="1142"/>
      <c r="S12" s="177">
        <v>1</v>
      </c>
      <c r="T12" s="177" t="s">
        <v>873</v>
      </c>
      <c r="U12" s="178"/>
      <c r="V12" s="2629"/>
      <c r="W12" s="433"/>
      <c r="X12" s="2449"/>
      <c r="Y12" s="2449"/>
      <c r="Z12" s="2449"/>
      <c r="AA12" s="2449"/>
      <c r="AB12" s="2450"/>
      <c r="AC12" s="2636"/>
      <c r="AD12" s="2374"/>
      <c r="AE12" s="433"/>
      <c r="AF12" s="2449"/>
      <c r="AG12" s="2449"/>
      <c r="AH12" s="2449"/>
      <c r="AI12" s="2449"/>
      <c r="AJ12" s="2450"/>
      <c r="AK12" s="2669"/>
      <c r="AL12" s="2670"/>
      <c r="AM12" s="433">
        <v>2</v>
      </c>
      <c r="AN12" s="177" t="s">
        <v>874</v>
      </c>
      <c r="AO12" s="178"/>
      <c r="AP12" s="2375"/>
    </row>
    <row r="13" spans="1:42" ht="13.5" customHeight="1" x14ac:dyDescent="0.25">
      <c r="A13" s="2406"/>
      <c r="B13" s="484"/>
      <c r="C13" s="15"/>
      <c r="D13" s="433"/>
      <c r="E13" s="177"/>
      <c r="F13" s="2374" t="str">
        <f>CONCATENATE("2 Empresa pública/parapública")</f>
        <v>2 Empresa pública/parapública</v>
      </c>
      <c r="G13" s="2638"/>
      <c r="H13" s="2374"/>
      <c r="I13" s="2404"/>
      <c r="J13" s="2374"/>
      <c r="K13" s="68"/>
      <c r="L13" s="41"/>
      <c r="M13" s="2636"/>
      <c r="N13" s="2629"/>
      <c r="O13" s="204" t="s">
        <v>875</v>
      </c>
      <c r="P13" s="2374"/>
      <c r="Q13" s="2374"/>
      <c r="R13" s="1142"/>
      <c r="S13" s="177">
        <v>2</v>
      </c>
      <c r="T13" s="177" t="s">
        <v>876</v>
      </c>
      <c r="U13" s="178"/>
      <c r="V13" s="2629"/>
      <c r="W13" s="433"/>
      <c r="X13" s="2449"/>
      <c r="Y13" s="2449"/>
      <c r="Z13" s="2449"/>
      <c r="AA13" s="2449"/>
      <c r="AB13" s="2450"/>
      <c r="AC13" s="2636"/>
      <c r="AD13" s="2374"/>
      <c r="AE13" s="433"/>
      <c r="AF13" s="2449"/>
      <c r="AG13" s="2449"/>
      <c r="AH13" s="2449"/>
      <c r="AI13" s="2449"/>
      <c r="AJ13" s="2450"/>
      <c r="AK13" s="2669"/>
      <c r="AL13" s="2670"/>
      <c r="AM13" s="1874">
        <v>3</v>
      </c>
      <c r="AN13" s="1875" t="s">
        <v>877</v>
      </c>
      <c r="AO13" s="178"/>
      <c r="AP13" s="2375"/>
    </row>
    <row r="14" spans="1:42" ht="13.5" customHeight="1" x14ac:dyDescent="0.25">
      <c r="A14" s="2406"/>
      <c r="B14" s="484"/>
      <c r="C14" s="15"/>
      <c r="D14" s="433"/>
      <c r="E14" s="177"/>
      <c r="F14" s="2374"/>
      <c r="G14" s="68"/>
      <c r="H14" s="209"/>
      <c r="I14" s="2404"/>
      <c r="J14" s="209"/>
      <c r="K14" s="68"/>
      <c r="L14" s="41"/>
      <c r="M14" s="2636"/>
      <c r="N14" s="2629"/>
      <c r="O14" s="221" t="s">
        <v>3683</v>
      </c>
      <c r="P14" s="209"/>
      <c r="Q14" s="2374"/>
      <c r="R14" s="1289" t="s">
        <v>878</v>
      </c>
      <c r="S14" s="1875">
        <v>3</v>
      </c>
      <c r="T14" s="1875" t="s">
        <v>3820</v>
      </c>
      <c r="U14" s="178"/>
      <c r="V14" s="2629"/>
      <c r="W14" s="433"/>
      <c r="X14" s="177"/>
      <c r="Y14" s="177"/>
      <c r="Z14" s="177"/>
      <c r="AA14" s="177"/>
      <c r="AB14" s="178"/>
      <c r="AC14" s="2636"/>
      <c r="AD14" s="2374"/>
      <c r="AE14" s="433"/>
      <c r="AF14" s="177"/>
      <c r="AG14" s="177"/>
      <c r="AH14" s="177"/>
      <c r="AI14" s="177"/>
      <c r="AJ14" s="178"/>
      <c r="AK14" s="2665" t="s">
        <v>880</v>
      </c>
      <c r="AL14" s="2666"/>
      <c r="AM14" s="1874">
        <v>4</v>
      </c>
      <c r="AN14" s="1875" t="s">
        <v>881</v>
      </c>
      <c r="AO14" s="178"/>
      <c r="AP14" s="2375"/>
    </row>
    <row r="15" spans="1:42" ht="15.75" customHeight="1" x14ac:dyDescent="0.25">
      <c r="A15" s="2406"/>
      <c r="B15" s="252"/>
      <c r="C15" s="199"/>
      <c r="D15" s="433"/>
      <c r="E15" s="177"/>
      <c r="F15" s="68" t="s">
        <v>3682</v>
      </c>
      <c r="G15" s="68"/>
      <c r="H15" s="209"/>
      <c r="I15" s="2404"/>
      <c r="J15" s="209"/>
      <c r="K15" s="68"/>
      <c r="L15" s="68"/>
      <c r="M15" s="2636"/>
      <c r="N15" s="2629"/>
      <c r="O15" s="204" t="s">
        <v>882</v>
      </c>
      <c r="P15" s="209"/>
      <c r="Q15" s="2374"/>
      <c r="R15" s="1289" t="s">
        <v>883</v>
      </c>
      <c r="S15" s="1875">
        <v>4</v>
      </c>
      <c r="T15" s="1875" t="s">
        <v>879</v>
      </c>
      <c r="U15" s="178"/>
      <c r="V15" s="2629"/>
      <c r="W15" s="433"/>
      <c r="X15" s="485" t="s">
        <v>884</v>
      </c>
      <c r="Y15" s="177"/>
      <c r="Z15" s="177"/>
      <c r="AA15" s="177"/>
      <c r="AB15" s="178"/>
      <c r="AC15" s="2636"/>
      <c r="AD15" s="2374"/>
      <c r="AE15" s="433"/>
      <c r="AF15" s="485" t="s">
        <v>885</v>
      </c>
      <c r="AG15" s="177"/>
      <c r="AH15" s="177"/>
      <c r="AI15" s="177"/>
      <c r="AJ15" s="178"/>
      <c r="AK15" s="2473" t="str">
        <f>CONCATENATE("2 Não ►(",ROUND(AP4,2),")")</f>
        <v>2 Não ►(4,5)</v>
      </c>
      <c r="AL15" s="2475"/>
      <c r="AM15" s="433"/>
      <c r="AN15" s="177"/>
      <c r="AO15" s="178"/>
      <c r="AP15" s="2375"/>
    </row>
    <row r="16" spans="1:42" ht="13.5" customHeight="1" x14ac:dyDescent="0.25">
      <c r="A16" s="2406"/>
      <c r="B16" s="252"/>
      <c r="C16" s="199"/>
      <c r="D16" s="433"/>
      <c r="E16" s="177"/>
      <c r="F16" s="68" t="s">
        <v>886</v>
      </c>
      <c r="G16" s="68"/>
      <c r="H16" s="1092" t="s">
        <v>887</v>
      </c>
      <c r="I16" s="705"/>
      <c r="J16" s="1092" t="s">
        <v>888</v>
      </c>
      <c r="K16" s="68"/>
      <c r="L16" s="68"/>
      <c r="M16" s="2636"/>
      <c r="N16" s="402" t="s">
        <v>889</v>
      </c>
      <c r="O16" s="301" t="s">
        <v>3684</v>
      </c>
      <c r="P16" s="1092" t="s">
        <v>890</v>
      </c>
      <c r="Q16" s="2374"/>
      <c r="R16" s="178"/>
      <c r="S16" s="433"/>
      <c r="T16" s="177"/>
      <c r="U16" s="178"/>
      <c r="V16" s="2629"/>
      <c r="W16" s="433"/>
      <c r="X16" s="177">
        <v>1</v>
      </c>
      <c r="Y16" s="177" t="s">
        <v>891</v>
      </c>
      <c r="Z16" s="177"/>
      <c r="AA16" s="177"/>
      <c r="AB16" s="178"/>
      <c r="AC16" s="2636"/>
      <c r="AD16" s="2374"/>
      <c r="AE16" s="433"/>
      <c r="AF16" s="177">
        <v>1</v>
      </c>
      <c r="AG16" s="177" t="s">
        <v>892</v>
      </c>
      <c r="AH16" s="177"/>
      <c r="AI16" s="177"/>
      <c r="AJ16" s="178"/>
      <c r="AK16" s="2473"/>
      <c r="AL16" s="2475"/>
      <c r="AM16" s="433"/>
      <c r="AN16" s="177"/>
      <c r="AO16" s="178"/>
      <c r="AP16" s="2375"/>
    </row>
    <row r="17" spans="1:42" ht="27" customHeight="1" x14ac:dyDescent="0.25">
      <c r="A17" s="2406"/>
      <c r="B17" s="2641" t="s">
        <v>3816</v>
      </c>
      <c r="C17" s="2642"/>
      <c r="D17" s="2678" t="s">
        <v>3817</v>
      </c>
      <c r="E17" s="2679"/>
      <c r="F17" s="2374" t="str">
        <f>CONCATENATE("5 Agregado familiar como empregador de pessoal doméstico")</f>
        <v>5 Agregado familiar como empregador de pessoal doméstico</v>
      </c>
      <c r="G17" s="68"/>
      <c r="H17" s="2374" t="str">
        <f>CONCATENATE("2 Não ► (",TEXT(J4,"0,00"),")")</f>
        <v>2 Não ► (4,35)</v>
      </c>
      <c r="I17" s="705"/>
      <c r="J17" s="2374" t="str">
        <f>CONCATENATE("2 Não ")</f>
        <v xml:space="preserve">2 Não </v>
      </c>
      <c r="K17" s="68"/>
      <c r="L17" s="68"/>
      <c r="M17" s="2636"/>
      <c r="N17" s="570" t="s">
        <v>893</v>
      </c>
      <c r="O17" s="1285" t="str">
        <f>CONCATENATE("Não assalariado ► (",TEXT(AP4,"0,00"),")")</f>
        <v>Não assalariado ► (4,50)</v>
      </c>
      <c r="P17" s="2523" t="str">
        <f>CONCATENATE("2 Não ► (",TEXT(R4,"0,00"),")")</f>
        <v>2 Não ► (4,42)</v>
      </c>
      <c r="Q17" s="301"/>
      <c r="R17" s="178"/>
      <c r="S17" s="2644"/>
      <c r="T17" s="2645"/>
      <c r="U17" s="2646"/>
      <c r="V17" s="2629"/>
      <c r="W17" s="433"/>
      <c r="X17" s="79">
        <v>2</v>
      </c>
      <c r="Y17" s="79" t="s">
        <v>894</v>
      </c>
      <c r="Z17" s="177"/>
      <c r="AA17" s="177"/>
      <c r="AB17" s="178"/>
      <c r="AC17" s="2636"/>
      <c r="AD17" s="2374"/>
      <c r="AE17" s="433"/>
      <c r="AF17" s="79">
        <v>2</v>
      </c>
      <c r="AG17" s="79" t="s">
        <v>895</v>
      </c>
      <c r="AH17" s="177"/>
      <c r="AI17" s="177"/>
      <c r="AJ17" s="178"/>
      <c r="AK17" s="433"/>
      <c r="AL17" s="178"/>
      <c r="AM17" s="433"/>
      <c r="AN17" s="177"/>
      <c r="AO17" s="178"/>
      <c r="AP17" s="1742"/>
    </row>
    <row r="18" spans="1:42" ht="13.5" customHeight="1" x14ac:dyDescent="0.25">
      <c r="A18" s="2406"/>
      <c r="B18" s="2641"/>
      <c r="C18" s="2642"/>
      <c r="D18" s="2678"/>
      <c r="E18" s="2679"/>
      <c r="F18" s="2374"/>
      <c r="G18" s="68"/>
      <c r="H18" s="2374"/>
      <c r="I18" s="252"/>
      <c r="J18" s="2374"/>
      <c r="K18" s="68"/>
      <c r="L18" s="68"/>
      <c r="M18" s="2636"/>
      <c r="N18" s="210"/>
      <c r="O18" s="203" t="s">
        <v>896</v>
      </c>
      <c r="P18" s="2523"/>
      <c r="Q18" s="209"/>
      <c r="R18" s="178"/>
      <c r="S18" s="2644"/>
      <c r="T18" s="2645"/>
      <c r="U18" s="2646"/>
      <c r="V18" s="433" t="s">
        <v>897</v>
      </c>
      <c r="W18" s="433"/>
      <c r="X18" s="1875">
        <v>3</v>
      </c>
      <c r="Y18" s="1875" t="s">
        <v>3820</v>
      </c>
      <c r="Z18" s="177"/>
      <c r="AA18" s="177"/>
      <c r="AB18" s="178"/>
      <c r="AC18" s="2636"/>
      <c r="AD18" s="1624"/>
      <c r="AE18" s="433"/>
      <c r="AF18" s="1875">
        <v>3</v>
      </c>
      <c r="AG18" s="1875" t="s">
        <v>3820</v>
      </c>
      <c r="AH18" s="177"/>
      <c r="AI18" s="177"/>
      <c r="AJ18" s="178"/>
      <c r="AK18" s="433"/>
      <c r="AL18" s="178"/>
      <c r="AM18" s="433"/>
      <c r="AN18" s="177"/>
      <c r="AO18" s="178"/>
      <c r="AP18" s="301" t="s">
        <v>898</v>
      </c>
    </row>
    <row r="19" spans="1:42" ht="27" customHeight="1" x14ac:dyDescent="0.25">
      <c r="A19" s="2406"/>
      <c r="B19" s="2641"/>
      <c r="C19" s="2642"/>
      <c r="D19" s="2678"/>
      <c r="E19" s="2679"/>
      <c r="F19" s="21" t="str">
        <f>CONCATENATE("6 Organismo internacional /Embaixada")</f>
        <v>6 Organismo internacional /Embaixada</v>
      </c>
      <c r="G19" s="68"/>
      <c r="H19" s="209"/>
      <c r="I19" s="252"/>
      <c r="J19" s="209"/>
      <c r="K19" s="68"/>
      <c r="L19" s="68"/>
      <c r="M19" s="2636"/>
      <c r="N19" s="210"/>
      <c r="O19" s="1960" t="s">
        <v>3819</v>
      </c>
      <c r="P19" s="209"/>
      <c r="Q19" s="209"/>
      <c r="R19" s="178"/>
      <c r="S19" s="2644"/>
      <c r="T19" s="2645"/>
      <c r="U19" s="2646"/>
      <c r="V19" s="2523" t="str">
        <f>CONCATENATE("2 Não ►( ",ROUND(AD4,2),")")</f>
        <v>2 Não ►( 4,46)</v>
      </c>
      <c r="W19" s="433"/>
      <c r="X19" s="1875">
        <v>4</v>
      </c>
      <c r="Y19" s="1875" t="s">
        <v>879</v>
      </c>
      <c r="Z19" s="177"/>
      <c r="AA19" s="177"/>
      <c r="AB19" s="178"/>
      <c r="AC19" s="2636"/>
      <c r="AD19" s="1624"/>
      <c r="AE19" s="433"/>
      <c r="AF19" s="1875">
        <v>4</v>
      </c>
      <c r="AG19" s="1875" t="s">
        <v>879</v>
      </c>
      <c r="AH19" s="177"/>
      <c r="AI19" s="177"/>
      <c r="AJ19" s="178"/>
      <c r="AK19" s="433"/>
      <c r="AL19" s="178"/>
      <c r="AM19" s="433"/>
      <c r="AN19" s="177"/>
      <c r="AO19" s="178"/>
      <c r="AP19" s="21" t="s">
        <v>899</v>
      </c>
    </row>
    <row r="20" spans="1:42" x14ac:dyDescent="0.25">
      <c r="A20" s="2406"/>
      <c r="B20" s="2641"/>
      <c r="C20" s="2642"/>
      <c r="D20" s="2678"/>
      <c r="E20" s="2679"/>
      <c r="F20" s="1624"/>
      <c r="G20" s="68"/>
      <c r="H20" s="301"/>
      <c r="I20" s="705"/>
      <c r="J20" s="301"/>
      <c r="K20" s="68"/>
      <c r="L20" s="68"/>
      <c r="M20" s="2636"/>
      <c r="N20" s="402"/>
      <c r="O20" s="816" t="s">
        <v>900</v>
      </c>
      <c r="P20" s="301"/>
      <c r="Q20" s="301"/>
      <c r="R20" s="178"/>
      <c r="S20" s="2644"/>
      <c r="T20" s="2645"/>
      <c r="U20" s="2646"/>
      <c r="V20" s="2523"/>
      <c r="W20" s="433"/>
      <c r="X20" s="177"/>
      <c r="Y20" s="177"/>
      <c r="Z20" s="177"/>
      <c r="AA20" s="177"/>
      <c r="AB20" s="178"/>
      <c r="AC20" s="2636"/>
      <c r="AD20" s="68" t="s">
        <v>901</v>
      </c>
      <c r="AE20" s="433"/>
      <c r="AF20" s="177"/>
      <c r="AG20" s="177"/>
      <c r="AH20" s="177"/>
      <c r="AI20" s="177"/>
      <c r="AJ20" s="178"/>
      <c r="AK20" s="433"/>
      <c r="AL20" s="178"/>
      <c r="AM20" s="433"/>
      <c r="AN20" s="177"/>
      <c r="AO20" s="178"/>
      <c r="AP20" s="378"/>
    </row>
    <row r="21" spans="1:42" ht="13.5" x14ac:dyDescent="0.25">
      <c r="A21" s="2406"/>
      <c r="B21" s="2641"/>
      <c r="C21" s="2642"/>
      <c r="D21" s="2678"/>
      <c r="E21" s="2679"/>
      <c r="F21" s="68"/>
      <c r="G21" s="68"/>
      <c r="H21" s="209"/>
      <c r="I21" s="252"/>
      <c r="J21" s="209"/>
      <c r="K21" s="68"/>
      <c r="L21" s="68"/>
      <c r="M21" s="2636"/>
      <c r="N21" s="210"/>
      <c r="O21" s="204" t="s">
        <v>902</v>
      </c>
      <c r="P21" s="209"/>
      <c r="Q21" s="209"/>
      <c r="R21" s="178"/>
      <c r="S21" s="2644"/>
      <c r="T21" s="2645"/>
      <c r="U21" s="2646"/>
      <c r="V21" s="795"/>
      <c r="W21" s="433"/>
      <c r="X21" s="177"/>
      <c r="Y21" s="177"/>
      <c r="Z21" s="177"/>
      <c r="AA21" s="177"/>
      <c r="AB21" s="178"/>
      <c r="AC21" s="2636"/>
      <c r="AD21" s="405" t="str">
        <f>CONCATENATE("2 Não ►( ",ROUND(AK4,2),")")</f>
        <v>2 Não ►( 4,48)</v>
      </c>
      <c r="AE21" s="433"/>
      <c r="AF21" s="177"/>
      <c r="AG21" s="177"/>
      <c r="AH21" s="177"/>
      <c r="AI21" s="177"/>
      <c r="AJ21" s="178"/>
      <c r="AK21" s="433"/>
      <c r="AL21" s="178"/>
      <c r="AM21" s="433"/>
      <c r="AN21" s="177"/>
      <c r="AO21" s="178"/>
      <c r="AP21" s="209"/>
    </row>
    <row r="22" spans="1:42" x14ac:dyDescent="0.25">
      <c r="A22" s="2406"/>
      <c r="B22" s="2641"/>
      <c r="C22" s="2642"/>
      <c r="D22" s="2678"/>
      <c r="E22" s="2679"/>
      <c r="F22" s="209"/>
      <c r="G22" s="68"/>
      <c r="H22" s="301"/>
      <c r="I22" s="705"/>
      <c r="J22" s="301"/>
      <c r="K22" s="68"/>
      <c r="L22" s="68"/>
      <c r="M22" s="2636"/>
      <c r="N22" s="402"/>
      <c r="O22" s="1624"/>
      <c r="P22" s="301"/>
      <c r="Q22" s="301"/>
      <c r="R22" s="178"/>
      <c r="S22" s="433"/>
      <c r="T22" s="177"/>
      <c r="U22" s="178"/>
      <c r="V22" s="795"/>
      <c r="W22" s="433"/>
      <c r="X22" s="177"/>
      <c r="Y22" s="177"/>
      <c r="Z22" s="177"/>
      <c r="AA22" s="177"/>
      <c r="AB22" s="178"/>
      <c r="AC22" s="2636"/>
      <c r="AD22" s="781"/>
      <c r="AE22" s="433"/>
      <c r="AF22" s="177"/>
      <c r="AG22" s="177"/>
      <c r="AH22" s="177"/>
      <c r="AI22" s="177"/>
      <c r="AJ22" s="178"/>
      <c r="AK22" s="433"/>
      <c r="AL22" s="178"/>
      <c r="AM22" s="433"/>
      <c r="AN22" s="177"/>
      <c r="AO22" s="178"/>
      <c r="AP22" s="301"/>
    </row>
    <row r="23" spans="1:42" ht="13.5" customHeight="1" x14ac:dyDescent="0.25">
      <c r="A23" s="2406"/>
      <c r="B23" s="177"/>
      <c r="C23" s="178"/>
      <c r="D23" s="433"/>
      <c r="E23" s="177"/>
      <c r="F23" s="426"/>
      <c r="G23" s="68"/>
      <c r="H23" s="1157"/>
      <c r="I23" s="705"/>
      <c r="J23" s="1157"/>
      <c r="K23" s="68"/>
      <c r="L23" s="426"/>
      <c r="M23" s="2636"/>
      <c r="N23" s="1367"/>
      <c r="O23" s="426"/>
      <c r="P23" s="1157"/>
      <c r="Q23" s="1157"/>
      <c r="R23" s="178"/>
      <c r="S23" s="488"/>
      <c r="T23" s="489"/>
      <c r="U23" s="2639" t="s">
        <v>903</v>
      </c>
      <c r="V23" s="781"/>
      <c r="W23" s="2622" t="s">
        <v>904</v>
      </c>
      <c r="X23" s="2623"/>
      <c r="Y23" s="2624"/>
      <c r="Z23" s="2627" t="s">
        <v>905</v>
      </c>
      <c r="AA23" s="2623"/>
      <c r="AB23" s="2624"/>
      <c r="AC23" s="2636"/>
      <c r="AD23" s="781"/>
      <c r="AE23" s="2622" t="s">
        <v>906</v>
      </c>
      <c r="AF23" s="2623"/>
      <c r="AG23" s="2624"/>
      <c r="AH23" s="2627" t="s">
        <v>907</v>
      </c>
      <c r="AI23" s="2623"/>
      <c r="AJ23" s="2623"/>
      <c r="AK23" s="433"/>
      <c r="AL23" s="178"/>
      <c r="AM23" s="2627" t="s">
        <v>908</v>
      </c>
      <c r="AN23" s="2674"/>
      <c r="AO23" s="2639" t="s">
        <v>909</v>
      </c>
      <c r="AP23" s="301"/>
    </row>
    <row r="24" spans="1:42" ht="14.25" customHeight="1" thickBot="1" x14ac:dyDescent="0.3">
      <c r="A24" s="2407"/>
      <c r="B24" s="490" t="s">
        <v>910</v>
      </c>
      <c r="C24" s="415" t="s">
        <v>911</v>
      </c>
      <c r="D24" s="415" t="s">
        <v>912</v>
      </c>
      <c r="E24" s="415" t="s">
        <v>913</v>
      </c>
      <c r="F24" s="205" t="s">
        <v>914</v>
      </c>
      <c r="G24" s="205" t="s">
        <v>915</v>
      </c>
      <c r="H24" s="1430" t="s">
        <v>916</v>
      </c>
      <c r="I24" s="1429" t="s">
        <v>917</v>
      </c>
      <c r="J24" s="1431" t="s">
        <v>918</v>
      </c>
      <c r="K24" s="205" t="s">
        <v>919</v>
      </c>
      <c r="L24" s="205" t="s">
        <v>920</v>
      </c>
      <c r="M24" s="2407"/>
      <c r="N24" s="1428" t="s">
        <v>921</v>
      </c>
      <c r="O24" s="205" t="s">
        <v>922</v>
      </c>
      <c r="P24" s="1430" t="s">
        <v>923</v>
      </c>
      <c r="Q24" s="1429" t="s">
        <v>924</v>
      </c>
      <c r="R24" s="548" t="s">
        <v>925</v>
      </c>
      <c r="S24" s="2630" t="s">
        <v>926</v>
      </c>
      <c r="T24" s="2631"/>
      <c r="U24" s="2640"/>
      <c r="V24" s="782"/>
      <c r="W24" s="2625"/>
      <c r="X24" s="2625"/>
      <c r="Y24" s="2626"/>
      <c r="Z24" s="2628"/>
      <c r="AA24" s="2625"/>
      <c r="AB24" s="2626"/>
      <c r="AC24" s="2663"/>
      <c r="AD24" s="548" t="s">
        <v>927</v>
      </c>
      <c r="AE24" s="2625"/>
      <c r="AF24" s="2625"/>
      <c r="AG24" s="2626"/>
      <c r="AH24" s="2628"/>
      <c r="AI24" s="2625"/>
      <c r="AJ24" s="2625"/>
      <c r="AK24" s="2368" t="s">
        <v>928</v>
      </c>
      <c r="AL24" s="2370"/>
      <c r="AM24" s="2675"/>
      <c r="AN24" s="2676"/>
      <c r="AO24" s="2640"/>
      <c r="AP24" s="205" t="s">
        <v>929</v>
      </c>
    </row>
    <row r="25" spans="1:42" ht="14.25" customHeight="1" thickTop="1" x14ac:dyDescent="0.25">
      <c r="A25" s="493" t="s">
        <v>930</v>
      </c>
      <c r="B25" s="494"/>
      <c r="C25" s="227"/>
      <c r="D25" s="227"/>
      <c r="E25" s="495"/>
      <c r="F25" s="227"/>
      <c r="G25" s="227"/>
      <c r="H25" s="1291"/>
      <c r="I25" s="1291"/>
      <c r="J25" s="1291"/>
      <c r="K25" s="227"/>
      <c r="L25" s="554"/>
      <c r="M25" s="493" t="s">
        <v>931</v>
      </c>
      <c r="N25" s="1290"/>
      <c r="O25" s="227"/>
      <c r="P25" s="1291"/>
      <c r="Q25" s="1291"/>
      <c r="R25" s="839"/>
      <c r="S25" s="499"/>
      <c r="T25" s="498"/>
      <c r="U25" s="494"/>
      <c r="V25" s="227"/>
      <c r="W25" s="496"/>
      <c r="X25" s="496"/>
      <c r="Y25" s="494"/>
      <c r="Z25" s="495"/>
      <c r="AA25" s="500"/>
      <c r="AB25" s="501"/>
      <c r="AC25" s="493" t="s">
        <v>932</v>
      </c>
      <c r="AD25" s="227"/>
      <c r="AE25" s="496"/>
      <c r="AF25" s="496"/>
      <c r="AG25" s="494"/>
      <c r="AH25" s="495"/>
      <c r="AI25" s="500"/>
      <c r="AJ25" s="501"/>
      <c r="AK25" s="502"/>
      <c r="AL25" s="501"/>
      <c r="AM25" s="502"/>
      <c r="AN25" s="501"/>
      <c r="AO25" s="497"/>
      <c r="AP25" s="1292"/>
    </row>
    <row r="26" spans="1:42" ht="14.25" customHeight="1" x14ac:dyDescent="0.25">
      <c r="A26" s="503" t="s">
        <v>933</v>
      </c>
      <c r="B26" s="504"/>
      <c r="C26" s="230"/>
      <c r="D26" s="230"/>
      <c r="E26" s="505"/>
      <c r="F26" s="230"/>
      <c r="G26" s="230"/>
      <c r="H26" s="1294"/>
      <c r="I26" s="1294"/>
      <c r="J26" s="1294"/>
      <c r="K26" s="230"/>
      <c r="L26" s="559"/>
      <c r="M26" s="503" t="s">
        <v>934</v>
      </c>
      <c r="N26" s="1293"/>
      <c r="O26" s="230"/>
      <c r="P26" s="1294"/>
      <c r="Q26" s="1294"/>
      <c r="R26" s="230"/>
      <c r="S26" s="509"/>
      <c r="T26" s="508"/>
      <c r="U26" s="504"/>
      <c r="V26" s="230"/>
      <c r="W26" s="506"/>
      <c r="X26" s="506"/>
      <c r="Y26" s="504"/>
      <c r="Z26" s="505"/>
      <c r="AA26" s="510"/>
      <c r="AB26" s="511"/>
      <c r="AC26" s="503" t="s">
        <v>935</v>
      </c>
      <c r="AD26" s="230"/>
      <c r="AE26" s="506"/>
      <c r="AF26" s="506"/>
      <c r="AG26" s="504"/>
      <c r="AH26" s="505"/>
      <c r="AI26" s="510"/>
      <c r="AJ26" s="511"/>
      <c r="AK26" s="512"/>
      <c r="AL26" s="511"/>
      <c r="AM26" s="512"/>
      <c r="AN26" s="511"/>
      <c r="AO26" s="507"/>
      <c r="AP26" s="1293"/>
    </row>
    <row r="27" spans="1:42" ht="14.25" customHeight="1" x14ac:dyDescent="0.25">
      <c r="A27" s="513">
        <v>3</v>
      </c>
      <c r="B27" s="504"/>
      <c r="C27" s="230"/>
      <c r="D27" s="230"/>
      <c r="E27" s="505"/>
      <c r="F27" s="230"/>
      <c r="G27" s="230"/>
      <c r="H27" s="1294"/>
      <c r="I27" s="1294"/>
      <c r="J27" s="1294"/>
      <c r="K27" s="230"/>
      <c r="L27" s="559"/>
      <c r="M27" s="513">
        <v>3</v>
      </c>
      <c r="N27" s="1293"/>
      <c r="O27" s="230"/>
      <c r="P27" s="1294"/>
      <c r="Q27" s="1294"/>
      <c r="R27" s="230"/>
      <c r="S27" s="509"/>
      <c r="T27" s="508"/>
      <c r="U27" s="504"/>
      <c r="V27" s="230"/>
      <c r="W27" s="506"/>
      <c r="X27" s="506"/>
      <c r="Y27" s="504"/>
      <c r="Z27" s="505"/>
      <c r="AA27" s="510"/>
      <c r="AB27" s="511"/>
      <c r="AC27" s="513">
        <v>3</v>
      </c>
      <c r="AD27" s="230"/>
      <c r="AE27" s="506"/>
      <c r="AF27" s="506"/>
      <c r="AG27" s="504"/>
      <c r="AH27" s="505"/>
      <c r="AI27" s="510"/>
      <c r="AJ27" s="511"/>
      <c r="AK27" s="512"/>
      <c r="AL27" s="511"/>
      <c r="AM27" s="512"/>
      <c r="AN27" s="511"/>
      <c r="AO27" s="507"/>
      <c r="AP27" s="1293"/>
    </row>
    <row r="28" spans="1:42" ht="14.25" customHeight="1" x14ac:dyDescent="0.25">
      <c r="A28" s="513">
        <v>4</v>
      </c>
      <c r="B28" s="504"/>
      <c r="C28" s="230"/>
      <c r="D28" s="230"/>
      <c r="E28" s="505"/>
      <c r="F28" s="230"/>
      <c r="G28" s="230"/>
      <c r="H28" s="1294"/>
      <c r="I28" s="1294"/>
      <c r="J28" s="1294"/>
      <c r="K28" s="230"/>
      <c r="L28" s="559"/>
      <c r="M28" s="513">
        <v>4</v>
      </c>
      <c r="N28" s="1293"/>
      <c r="O28" s="230"/>
      <c r="P28" s="1294"/>
      <c r="Q28" s="1294"/>
      <c r="R28" s="230"/>
      <c r="S28" s="509"/>
      <c r="T28" s="508"/>
      <c r="U28" s="504"/>
      <c r="V28" s="230"/>
      <c r="W28" s="506"/>
      <c r="X28" s="506"/>
      <c r="Y28" s="504"/>
      <c r="Z28" s="505"/>
      <c r="AA28" s="510"/>
      <c r="AB28" s="511"/>
      <c r="AC28" s="513">
        <v>4</v>
      </c>
      <c r="AD28" s="230"/>
      <c r="AE28" s="506"/>
      <c r="AF28" s="506"/>
      <c r="AG28" s="504"/>
      <c r="AH28" s="505"/>
      <c r="AI28" s="510"/>
      <c r="AJ28" s="511"/>
      <c r="AK28" s="512"/>
      <c r="AL28" s="511"/>
      <c r="AM28" s="512"/>
      <c r="AN28" s="511"/>
      <c r="AO28" s="507"/>
      <c r="AP28" s="1293"/>
    </row>
    <row r="29" spans="1:42" ht="14.25" customHeight="1" x14ac:dyDescent="0.25">
      <c r="A29" s="513">
        <v>5</v>
      </c>
      <c r="B29" s="504"/>
      <c r="C29" s="230"/>
      <c r="D29" s="230"/>
      <c r="E29" s="505"/>
      <c r="F29" s="230"/>
      <c r="G29" s="230"/>
      <c r="H29" s="1294"/>
      <c r="I29" s="1294"/>
      <c r="J29" s="1294"/>
      <c r="K29" s="230"/>
      <c r="L29" s="559"/>
      <c r="M29" s="513">
        <v>5</v>
      </c>
      <c r="N29" s="1293"/>
      <c r="O29" s="230"/>
      <c r="P29" s="1294"/>
      <c r="Q29" s="1294"/>
      <c r="R29" s="230"/>
      <c r="S29" s="509"/>
      <c r="T29" s="508"/>
      <c r="U29" s="504"/>
      <c r="V29" s="230"/>
      <c r="W29" s="506"/>
      <c r="X29" s="506"/>
      <c r="Y29" s="504"/>
      <c r="Z29" s="505"/>
      <c r="AA29" s="510"/>
      <c r="AB29" s="511"/>
      <c r="AC29" s="513">
        <v>5</v>
      </c>
      <c r="AD29" s="230"/>
      <c r="AE29" s="506"/>
      <c r="AF29" s="506"/>
      <c r="AG29" s="504"/>
      <c r="AH29" s="505"/>
      <c r="AI29" s="510"/>
      <c r="AJ29" s="511"/>
      <c r="AK29" s="512"/>
      <c r="AL29" s="511"/>
      <c r="AM29" s="512"/>
      <c r="AN29" s="511"/>
      <c r="AO29" s="507"/>
      <c r="AP29" s="1293"/>
    </row>
    <row r="30" spans="1:42" ht="14.25" customHeight="1" x14ac:dyDescent="0.25">
      <c r="A30" s="514">
        <v>6</v>
      </c>
      <c r="B30" s="504"/>
      <c r="C30" s="230"/>
      <c r="D30" s="230"/>
      <c r="E30" s="505"/>
      <c r="F30" s="230"/>
      <c r="G30" s="230"/>
      <c r="H30" s="1294"/>
      <c r="I30" s="1294"/>
      <c r="J30" s="1294"/>
      <c r="K30" s="230"/>
      <c r="L30" s="559"/>
      <c r="M30" s="514">
        <v>6</v>
      </c>
      <c r="N30" s="1293"/>
      <c r="O30" s="230"/>
      <c r="P30" s="1294"/>
      <c r="Q30" s="1294"/>
      <c r="R30" s="230"/>
      <c r="S30" s="509"/>
      <c r="T30" s="508"/>
      <c r="U30" s="504"/>
      <c r="V30" s="230"/>
      <c r="W30" s="506"/>
      <c r="X30" s="506"/>
      <c r="Y30" s="504"/>
      <c r="Z30" s="505"/>
      <c r="AA30" s="510"/>
      <c r="AB30" s="511"/>
      <c r="AC30" s="514">
        <v>6</v>
      </c>
      <c r="AD30" s="230"/>
      <c r="AE30" s="506"/>
      <c r="AF30" s="506"/>
      <c r="AG30" s="504"/>
      <c r="AH30" s="505"/>
      <c r="AI30" s="510"/>
      <c r="AJ30" s="511"/>
      <c r="AK30" s="512"/>
      <c r="AL30" s="511"/>
      <c r="AM30" s="512"/>
      <c r="AN30" s="511"/>
      <c r="AO30" s="507"/>
      <c r="AP30" s="1293"/>
    </row>
    <row r="31" spans="1:42" ht="14.25" customHeight="1" x14ac:dyDescent="0.25">
      <c r="A31" s="514">
        <v>7</v>
      </c>
      <c r="B31" s="504"/>
      <c r="C31" s="230"/>
      <c r="D31" s="230"/>
      <c r="E31" s="505"/>
      <c r="F31" s="230"/>
      <c r="G31" s="230"/>
      <c r="H31" s="1294"/>
      <c r="I31" s="1294"/>
      <c r="J31" s="1294"/>
      <c r="K31" s="230"/>
      <c r="L31" s="559"/>
      <c r="M31" s="514">
        <v>7</v>
      </c>
      <c r="N31" s="1293"/>
      <c r="O31" s="230"/>
      <c r="P31" s="1294"/>
      <c r="Q31" s="1294"/>
      <c r="R31" s="230"/>
      <c r="S31" s="509"/>
      <c r="T31" s="508"/>
      <c r="U31" s="504"/>
      <c r="V31" s="230"/>
      <c r="W31" s="506"/>
      <c r="X31" s="506"/>
      <c r="Y31" s="504"/>
      <c r="Z31" s="505"/>
      <c r="AA31" s="510"/>
      <c r="AB31" s="511"/>
      <c r="AC31" s="514">
        <v>7</v>
      </c>
      <c r="AD31" s="230"/>
      <c r="AE31" s="506"/>
      <c r="AF31" s="506"/>
      <c r="AG31" s="504"/>
      <c r="AH31" s="505"/>
      <c r="AI31" s="510"/>
      <c r="AJ31" s="511"/>
      <c r="AK31" s="512"/>
      <c r="AL31" s="511"/>
      <c r="AM31" s="512"/>
      <c r="AN31" s="511"/>
      <c r="AO31" s="507"/>
      <c r="AP31" s="1293"/>
    </row>
    <row r="32" spans="1:42" ht="14.25" customHeight="1" x14ac:dyDescent="0.25">
      <c r="A32" s="514">
        <v>8</v>
      </c>
      <c r="B32" s="504"/>
      <c r="C32" s="230"/>
      <c r="D32" s="230"/>
      <c r="E32" s="505"/>
      <c r="F32" s="230"/>
      <c r="G32" s="230"/>
      <c r="H32" s="1294"/>
      <c r="I32" s="1294"/>
      <c r="J32" s="1294"/>
      <c r="K32" s="230"/>
      <c r="L32" s="559"/>
      <c r="M32" s="514">
        <v>8</v>
      </c>
      <c r="N32" s="1293"/>
      <c r="O32" s="230"/>
      <c r="P32" s="1294"/>
      <c r="Q32" s="1294"/>
      <c r="R32" s="230"/>
      <c r="S32" s="509"/>
      <c r="T32" s="508"/>
      <c r="U32" s="504"/>
      <c r="V32" s="230"/>
      <c r="W32" s="506"/>
      <c r="X32" s="506"/>
      <c r="Y32" s="504"/>
      <c r="Z32" s="505"/>
      <c r="AA32" s="510"/>
      <c r="AB32" s="511"/>
      <c r="AC32" s="514">
        <v>8</v>
      </c>
      <c r="AD32" s="230"/>
      <c r="AE32" s="506"/>
      <c r="AF32" s="506"/>
      <c r="AG32" s="504"/>
      <c r="AH32" s="505"/>
      <c r="AI32" s="510"/>
      <c r="AJ32" s="511"/>
      <c r="AK32" s="512"/>
      <c r="AL32" s="511"/>
      <c r="AM32" s="512"/>
      <c r="AN32" s="511"/>
      <c r="AO32" s="507"/>
      <c r="AP32" s="1293"/>
    </row>
    <row r="33" spans="1:42" ht="14.25" customHeight="1" x14ac:dyDescent="0.25">
      <c r="A33" s="514">
        <v>9</v>
      </c>
      <c r="B33" s="504"/>
      <c r="C33" s="230"/>
      <c r="D33" s="230"/>
      <c r="E33" s="505"/>
      <c r="F33" s="230"/>
      <c r="G33" s="230"/>
      <c r="H33" s="1294"/>
      <c r="I33" s="1294"/>
      <c r="J33" s="1294"/>
      <c r="K33" s="230"/>
      <c r="L33" s="559"/>
      <c r="M33" s="514">
        <v>9</v>
      </c>
      <c r="N33" s="1293"/>
      <c r="O33" s="230"/>
      <c r="P33" s="1294"/>
      <c r="Q33" s="1294"/>
      <c r="R33" s="230"/>
      <c r="S33" s="509"/>
      <c r="T33" s="508"/>
      <c r="U33" s="504"/>
      <c r="V33" s="230"/>
      <c r="W33" s="506"/>
      <c r="X33" s="506"/>
      <c r="Y33" s="504"/>
      <c r="Z33" s="505"/>
      <c r="AA33" s="510"/>
      <c r="AB33" s="511"/>
      <c r="AC33" s="514">
        <v>9</v>
      </c>
      <c r="AD33" s="230"/>
      <c r="AE33" s="506"/>
      <c r="AF33" s="506"/>
      <c r="AG33" s="504"/>
      <c r="AH33" s="505"/>
      <c r="AI33" s="510"/>
      <c r="AJ33" s="511"/>
      <c r="AK33" s="512"/>
      <c r="AL33" s="511"/>
      <c r="AM33" s="512"/>
      <c r="AN33" s="511"/>
      <c r="AO33" s="507"/>
      <c r="AP33" s="1293"/>
    </row>
    <row r="34" spans="1:42" ht="14.25" customHeight="1" x14ac:dyDescent="0.25">
      <c r="A34" s="514">
        <v>10</v>
      </c>
      <c r="B34" s="504"/>
      <c r="C34" s="230"/>
      <c r="D34" s="230"/>
      <c r="E34" s="505"/>
      <c r="F34" s="230"/>
      <c r="G34" s="230"/>
      <c r="H34" s="1294"/>
      <c r="I34" s="1294"/>
      <c r="J34" s="1294"/>
      <c r="K34" s="230"/>
      <c r="L34" s="559"/>
      <c r="M34" s="514">
        <v>10</v>
      </c>
      <c r="N34" s="1293"/>
      <c r="O34" s="230"/>
      <c r="P34" s="1294"/>
      <c r="Q34" s="1294"/>
      <c r="R34" s="230"/>
      <c r="S34" s="509"/>
      <c r="T34" s="508"/>
      <c r="U34" s="504"/>
      <c r="V34" s="230"/>
      <c r="W34" s="506"/>
      <c r="X34" s="506"/>
      <c r="Y34" s="504"/>
      <c r="Z34" s="505"/>
      <c r="AA34" s="510"/>
      <c r="AB34" s="511"/>
      <c r="AC34" s="514">
        <v>10</v>
      </c>
      <c r="AD34" s="230"/>
      <c r="AE34" s="506"/>
      <c r="AF34" s="506"/>
      <c r="AG34" s="504"/>
      <c r="AH34" s="505"/>
      <c r="AI34" s="510"/>
      <c r="AJ34" s="511"/>
      <c r="AK34" s="512"/>
      <c r="AL34" s="511"/>
      <c r="AM34" s="512"/>
      <c r="AN34" s="511"/>
      <c r="AO34" s="507"/>
      <c r="AP34" s="1293"/>
    </row>
    <row r="35" spans="1:42" ht="14.25" customHeight="1" x14ac:dyDescent="0.25">
      <c r="A35" s="515">
        <v>11</v>
      </c>
      <c r="B35" s="504"/>
      <c r="C35" s="230"/>
      <c r="D35" s="230"/>
      <c r="E35" s="505"/>
      <c r="F35" s="230"/>
      <c r="G35" s="230"/>
      <c r="H35" s="1294"/>
      <c r="I35" s="1294"/>
      <c r="J35" s="1294"/>
      <c r="K35" s="230"/>
      <c r="L35" s="559"/>
      <c r="M35" s="515">
        <v>11</v>
      </c>
      <c r="N35" s="1293"/>
      <c r="O35" s="230"/>
      <c r="P35" s="1294"/>
      <c r="Q35" s="1294"/>
      <c r="R35" s="230"/>
      <c r="S35" s="509"/>
      <c r="T35" s="508"/>
      <c r="U35" s="504"/>
      <c r="V35" s="230"/>
      <c r="W35" s="506"/>
      <c r="X35" s="506"/>
      <c r="Y35" s="504"/>
      <c r="Z35" s="505"/>
      <c r="AA35" s="510"/>
      <c r="AB35" s="511"/>
      <c r="AC35" s="515">
        <v>11</v>
      </c>
      <c r="AD35" s="230"/>
      <c r="AE35" s="506"/>
      <c r="AF35" s="506"/>
      <c r="AG35" s="504"/>
      <c r="AH35" s="505"/>
      <c r="AI35" s="510"/>
      <c r="AJ35" s="511"/>
      <c r="AK35" s="512"/>
      <c r="AL35" s="511"/>
      <c r="AM35" s="512"/>
      <c r="AN35" s="511"/>
      <c r="AO35" s="507"/>
      <c r="AP35" s="1293"/>
    </row>
    <row r="36" spans="1:42" ht="14.25" customHeight="1" x14ac:dyDescent="0.25">
      <c r="A36" s="515">
        <v>12</v>
      </c>
      <c r="B36" s="504"/>
      <c r="C36" s="230"/>
      <c r="D36" s="230"/>
      <c r="E36" s="505"/>
      <c r="F36" s="230"/>
      <c r="G36" s="230"/>
      <c r="H36" s="1294"/>
      <c r="I36" s="1294"/>
      <c r="J36" s="1294"/>
      <c r="K36" s="230"/>
      <c r="L36" s="559"/>
      <c r="M36" s="515">
        <v>12</v>
      </c>
      <c r="N36" s="1293"/>
      <c r="O36" s="230"/>
      <c r="P36" s="1294"/>
      <c r="Q36" s="1294"/>
      <c r="R36" s="230"/>
      <c r="S36" s="509"/>
      <c r="T36" s="508"/>
      <c r="U36" s="504"/>
      <c r="V36" s="230"/>
      <c r="W36" s="506"/>
      <c r="X36" s="506"/>
      <c r="Y36" s="504"/>
      <c r="Z36" s="505"/>
      <c r="AA36" s="510"/>
      <c r="AB36" s="511"/>
      <c r="AC36" s="515">
        <v>12</v>
      </c>
      <c r="AD36" s="230"/>
      <c r="AE36" s="506"/>
      <c r="AF36" s="506"/>
      <c r="AG36" s="504"/>
      <c r="AH36" s="505"/>
      <c r="AI36" s="510"/>
      <c r="AJ36" s="511"/>
      <c r="AK36" s="512"/>
      <c r="AL36" s="511"/>
      <c r="AM36" s="512"/>
      <c r="AN36" s="511"/>
      <c r="AO36" s="507"/>
      <c r="AP36" s="1293"/>
    </row>
    <row r="37" spans="1:42" ht="14.25" customHeight="1" x14ac:dyDescent="0.25">
      <c r="A37" s="515">
        <v>13</v>
      </c>
      <c r="B37" s="504"/>
      <c r="C37" s="230"/>
      <c r="D37" s="230"/>
      <c r="E37" s="505"/>
      <c r="F37" s="230"/>
      <c r="G37" s="230"/>
      <c r="H37" s="1294"/>
      <c r="I37" s="1294"/>
      <c r="J37" s="1294"/>
      <c r="K37" s="230"/>
      <c r="L37" s="559"/>
      <c r="M37" s="515">
        <v>13</v>
      </c>
      <c r="N37" s="1293"/>
      <c r="O37" s="230"/>
      <c r="P37" s="1294"/>
      <c r="Q37" s="1294"/>
      <c r="R37" s="230"/>
      <c r="S37" s="509"/>
      <c r="T37" s="508"/>
      <c r="U37" s="504"/>
      <c r="V37" s="230"/>
      <c r="W37" s="506"/>
      <c r="X37" s="506"/>
      <c r="Y37" s="504"/>
      <c r="Z37" s="505"/>
      <c r="AA37" s="510"/>
      <c r="AB37" s="511"/>
      <c r="AC37" s="515">
        <v>13</v>
      </c>
      <c r="AD37" s="230"/>
      <c r="AE37" s="506"/>
      <c r="AF37" s="506"/>
      <c r="AG37" s="504"/>
      <c r="AH37" s="505"/>
      <c r="AI37" s="510"/>
      <c r="AJ37" s="511"/>
      <c r="AK37" s="512"/>
      <c r="AL37" s="511"/>
      <c r="AM37" s="512"/>
      <c r="AN37" s="511"/>
      <c r="AO37" s="507"/>
      <c r="AP37" s="1293"/>
    </row>
    <row r="38" spans="1:42" ht="14.25" customHeight="1" x14ac:dyDescent="0.25">
      <c r="A38" s="515">
        <v>14</v>
      </c>
      <c r="B38" s="504"/>
      <c r="C38" s="230"/>
      <c r="D38" s="230"/>
      <c r="E38" s="505"/>
      <c r="F38" s="230"/>
      <c r="G38" s="230"/>
      <c r="H38" s="1294"/>
      <c r="I38" s="1294"/>
      <c r="J38" s="1294"/>
      <c r="K38" s="230"/>
      <c r="L38" s="559"/>
      <c r="M38" s="515">
        <v>14</v>
      </c>
      <c r="N38" s="1293"/>
      <c r="O38" s="230"/>
      <c r="P38" s="1294"/>
      <c r="Q38" s="1294"/>
      <c r="R38" s="230"/>
      <c r="S38" s="509"/>
      <c r="T38" s="508"/>
      <c r="U38" s="504"/>
      <c r="V38" s="230"/>
      <c r="W38" s="506"/>
      <c r="X38" s="506"/>
      <c r="Y38" s="504"/>
      <c r="Z38" s="505"/>
      <c r="AA38" s="510"/>
      <c r="AB38" s="511"/>
      <c r="AC38" s="515">
        <v>14</v>
      </c>
      <c r="AD38" s="230"/>
      <c r="AE38" s="506"/>
      <c r="AF38" s="506"/>
      <c r="AG38" s="504"/>
      <c r="AH38" s="505"/>
      <c r="AI38" s="510"/>
      <c r="AJ38" s="511"/>
      <c r="AK38" s="512"/>
      <c r="AL38" s="511"/>
      <c r="AM38" s="512"/>
      <c r="AN38" s="511"/>
      <c r="AO38" s="507"/>
      <c r="AP38" s="1293"/>
    </row>
    <row r="39" spans="1:42" ht="14.25" customHeight="1" x14ac:dyDescent="0.25">
      <c r="A39" s="514">
        <v>15</v>
      </c>
      <c r="B39" s="504"/>
      <c r="C39" s="230"/>
      <c r="D39" s="230"/>
      <c r="E39" s="505"/>
      <c r="F39" s="230"/>
      <c r="G39" s="230"/>
      <c r="H39" s="1294"/>
      <c r="I39" s="1294"/>
      <c r="J39" s="1294"/>
      <c r="K39" s="230"/>
      <c r="L39" s="559"/>
      <c r="M39" s="514">
        <v>15</v>
      </c>
      <c r="N39" s="1293"/>
      <c r="O39" s="230"/>
      <c r="P39" s="1294"/>
      <c r="Q39" s="1294"/>
      <c r="R39" s="230"/>
      <c r="S39" s="509"/>
      <c r="T39" s="508"/>
      <c r="U39" s="504"/>
      <c r="V39" s="230"/>
      <c r="W39" s="506"/>
      <c r="X39" s="506"/>
      <c r="Y39" s="504"/>
      <c r="Z39" s="505"/>
      <c r="AA39" s="510"/>
      <c r="AB39" s="511"/>
      <c r="AC39" s="514">
        <v>15</v>
      </c>
      <c r="AD39" s="230"/>
      <c r="AE39" s="506"/>
      <c r="AF39" s="506"/>
      <c r="AG39" s="504"/>
      <c r="AH39" s="505"/>
      <c r="AI39" s="510"/>
      <c r="AJ39" s="511"/>
      <c r="AK39" s="512"/>
      <c r="AL39" s="511"/>
      <c r="AM39" s="512"/>
      <c r="AN39" s="511"/>
      <c r="AO39" s="507"/>
      <c r="AP39" s="1293"/>
    </row>
    <row r="40" spans="1:42" x14ac:dyDescent="0.25">
      <c r="W40" s="518"/>
      <c r="X40" s="518"/>
      <c r="Y40" s="518"/>
      <c r="Z40" s="165"/>
      <c r="AA40" s="165"/>
      <c r="AB40" s="165"/>
      <c r="AE40" s="518"/>
      <c r="AF40" s="518"/>
      <c r="AG40" s="518"/>
      <c r="AH40" s="165"/>
      <c r="AI40" s="165"/>
      <c r="AJ40" s="165"/>
      <c r="AK40" s="165"/>
      <c r="AL40" s="165"/>
      <c r="AM40" s="518"/>
      <c r="AN40" s="518"/>
      <c r="AO40" s="518"/>
    </row>
    <row r="41" spans="1:42" x14ac:dyDescent="0.25">
      <c r="W41" s="518"/>
      <c r="X41" s="518"/>
      <c r="Y41" s="518"/>
      <c r="Z41" s="165"/>
      <c r="AA41" s="165"/>
      <c r="AB41" s="165"/>
      <c r="AE41" s="518"/>
      <c r="AF41" s="518"/>
      <c r="AG41" s="518"/>
      <c r="AH41" s="165"/>
      <c r="AI41" s="165"/>
      <c r="AJ41" s="165"/>
      <c r="AK41" s="165"/>
      <c r="AL41" s="165"/>
      <c r="AM41" s="518"/>
      <c r="AN41" s="518"/>
      <c r="AO41" s="518"/>
    </row>
    <row r="42" spans="1:42" x14ac:dyDescent="0.25">
      <c r="W42" s="518"/>
      <c r="X42" s="518"/>
      <c r="Y42" s="518"/>
      <c r="Z42" s="165"/>
      <c r="AA42" s="165"/>
      <c r="AB42" s="165"/>
      <c r="AE42" s="518"/>
      <c r="AF42" s="518"/>
      <c r="AG42" s="518"/>
      <c r="AH42" s="165"/>
      <c r="AI42" s="165"/>
      <c r="AJ42" s="165"/>
      <c r="AK42" s="165"/>
      <c r="AL42" s="165"/>
      <c r="AM42" s="518"/>
      <c r="AN42" s="518"/>
      <c r="AO42" s="518"/>
    </row>
    <row r="43" spans="1:42" x14ac:dyDescent="0.25">
      <c r="W43" s="518"/>
      <c r="X43" s="518"/>
      <c r="Y43" s="518"/>
      <c r="Z43" s="165"/>
      <c r="AA43" s="165"/>
      <c r="AB43" s="165"/>
      <c r="AE43" s="518"/>
      <c r="AF43" s="518"/>
      <c r="AG43" s="518"/>
      <c r="AH43" s="165"/>
      <c r="AI43" s="165"/>
      <c r="AJ43" s="165"/>
      <c r="AK43" s="165"/>
      <c r="AL43" s="165"/>
      <c r="AM43" s="518"/>
      <c r="AN43" s="518"/>
      <c r="AO43" s="518"/>
    </row>
    <row r="44" spans="1:42" x14ac:dyDescent="0.25">
      <c r="W44" s="518"/>
      <c r="X44" s="518"/>
      <c r="Y44" s="518"/>
      <c r="Z44" s="165"/>
      <c r="AA44" s="165"/>
      <c r="AB44" s="165"/>
      <c r="AE44" s="518"/>
      <c r="AF44" s="518"/>
      <c r="AG44" s="518"/>
      <c r="AH44" s="165"/>
      <c r="AI44" s="165"/>
      <c r="AJ44" s="165"/>
      <c r="AK44" s="165"/>
      <c r="AL44" s="165"/>
      <c r="AM44" s="518"/>
      <c r="AN44" s="518"/>
      <c r="AO44" s="518"/>
    </row>
    <row r="45" spans="1:42" x14ac:dyDescent="0.25">
      <c r="W45" s="518"/>
      <c r="X45" s="518"/>
      <c r="Y45" s="518"/>
      <c r="Z45" s="165"/>
      <c r="AA45" s="165"/>
      <c r="AB45" s="165"/>
      <c r="AE45" s="518"/>
      <c r="AF45" s="518"/>
      <c r="AG45" s="518"/>
      <c r="AH45" s="165"/>
      <c r="AI45" s="165"/>
      <c r="AJ45" s="165"/>
      <c r="AK45" s="165"/>
      <c r="AL45" s="165"/>
      <c r="AM45" s="518"/>
      <c r="AN45" s="518"/>
      <c r="AO45" s="518"/>
    </row>
    <row r="46" spans="1:42" x14ac:dyDescent="0.25">
      <c r="W46" s="518"/>
      <c r="X46" s="518"/>
      <c r="Y46" s="518"/>
      <c r="Z46" s="165"/>
      <c r="AA46" s="165"/>
      <c r="AB46" s="165"/>
      <c r="AE46" s="518"/>
      <c r="AF46" s="518"/>
      <c r="AG46" s="518"/>
      <c r="AH46" s="165"/>
      <c r="AI46" s="165"/>
      <c r="AJ46" s="165"/>
      <c r="AK46" s="165"/>
      <c r="AL46" s="165"/>
      <c r="AM46" s="518"/>
      <c r="AN46" s="518"/>
      <c r="AO46" s="518"/>
    </row>
    <row r="47" spans="1:42" x14ac:dyDescent="0.25">
      <c r="W47" s="518"/>
      <c r="X47" s="518"/>
      <c r="Y47" s="518"/>
      <c r="Z47" s="165"/>
      <c r="AA47" s="165"/>
      <c r="AB47" s="165"/>
      <c r="AE47" s="518"/>
      <c r="AF47" s="518"/>
      <c r="AG47" s="518"/>
      <c r="AH47" s="165"/>
      <c r="AI47" s="165"/>
      <c r="AJ47" s="165"/>
      <c r="AK47" s="165"/>
      <c r="AL47" s="165"/>
      <c r="AM47" s="518"/>
      <c r="AN47" s="518"/>
      <c r="AO47" s="518"/>
    </row>
    <row r="48" spans="1:42" x14ac:dyDescent="0.25">
      <c r="W48" s="518"/>
      <c r="X48" s="518"/>
      <c r="Y48" s="518"/>
      <c r="Z48" s="165"/>
      <c r="AA48" s="165"/>
      <c r="AB48" s="165"/>
      <c r="AE48" s="518"/>
      <c r="AF48" s="518"/>
      <c r="AG48" s="518"/>
      <c r="AH48" s="165"/>
      <c r="AI48" s="165"/>
      <c r="AJ48" s="165"/>
      <c r="AK48" s="165"/>
      <c r="AL48" s="165"/>
      <c r="AM48" s="518"/>
      <c r="AN48" s="518"/>
      <c r="AO48" s="518"/>
    </row>
    <row r="49" spans="23:41" x14ac:dyDescent="0.25">
      <c r="W49" s="518"/>
      <c r="X49" s="518"/>
      <c r="Y49" s="518"/>
      <c r="Z49" s="165"/>
      <c r="AA49" s="165"/>
      <c r="AB49" s="165"/>
      <c r="AE49" s="518"/>
      <c r="AF49" s="518"/>
      <c r="AG49" s="518"/>
      <c r="AH49" s="165"/>
      <c r="AI49" s="165"/>
      <c r="AJ49" s="165"/>
      <c r="AK49" s="165"/>
      <c r="AL49" s="165"/>
      <c r="AM49" s="518"/>
      <c r="AN49" s="518"/>
      <c r="AO49" s="518"/>
    </row>
    <row r="50" spans="23:41" x14ac:dyDescent="0.25">
      <c r="W50" s="518"/>
      <c r="X50" s="518"/>
      <c r="Y50" s="518"/>
      <c r="Z50" s="165"/>
      <c r="AA50" s="165"/>
      <c r="AB50" s="165"/>
      <c r="AE50" s="518"/>
      <c r="AF50" s="518"/>
      <c r="AG50" s="518"/>
      <c r="AH50" s="165"/>
      <c r="AI50" s="165"/>
      <c r="AJ50" s="165"/>
      <c r="AK50" s="165"/>
      <c r="AL50" s="165"/>
      <c r="AM50" s="518"/>
      <c r="AN50" s="518"/>
      <c r="AO50" s="518"/>
    </row>
    <row r="51" spans="23:41" x14ac:dyDescent="0.25">
      <c r="W51" s="518"/>
      <c r="X51" s="518"/>
      <c r="Y51" s="518"/>
      <c r="Z51" s="165"/>
      <c r="AA51" s="165"/>
      <c r="AB51" s="165"/>
      <c r="AE51" s="518"/>
      <c r="AF51" s="518"/>
      <c r="AG51" s="518"/>
      <c r="AH51" s="165"/>
      <c r="AI51" s="165"/>
      <c r="AJ51" s="165"/>
      <c r="AK51" s="165"/>
      <c r="AL51" s="165"/>
      <c r="AM51" s="518"/>
      <c r="AN51" s="518"/>
      <c r="AO51" s="518"/>
    </row>
    <row r="52" spans="23:41" x14ac:dyDescent="0.25">
      <c r="W52" s="518"/>
      <c r="X52" s="518"/>
      <c r="Y52" s="518"/>
      <c r="Z52" s="165"/>
      <c r="AA52" s="165"/>
      <c r="AB52" s="165"/>
      <c r="AE52" s="518"/>
      <c r="AF52" s="518"/>
      <c r="AG52" s="518"/>
      <c r="AH52" s="165"/>
      <c r="AI52" s="165"/>
      <c r="AJ52" s="165"/>
      <c r="AK52" s="165"/>
      <c r="AL52" s="165"/>
      <c r="AM52" s="518"/>
      <c r="AN52" s="518"/>
      <c r="AO52" s="518"/>
    </row>
    <row r="53" spans="23:41" x14ac:dyDescent="0.25">
      <c r="W53" s="518"/>
      <c r="X53" s="518"/>
      <c r="Y53" s="518"/>
      <c r="Z53" s="165"/>
      <c r="AA53" s="165"/>
      <c r="AB53" s="165"/>
      <c r="AE53" s="518"/>
      <c r="AF53" s="518"/>
      <c r="AG53" s="518"/>
      <c r="AH53" s="165"/>
      <c r="AI53" s="165"/>
      <c r="AJ53" s="165"/>
      <c r="AK53" s="165"/>
      <c r="AL53" s="165"/>
      <c r="AM53" s="518"/>
      <c r="AN53" s="518"/>
      <c r="AO53" s="518"/>
    </row>
    <row r="54" spans="23:41" x14ac:dyDescent="0.25">
      <c r="W54" s="518"/>
      <c r="X54" s="518"/>
      <c r="Y54" s="518"/>
      <c r="Z54" s="165"/>
      <c r="AA54" s="165"/>
      <c r="AB54" s="165"/>
      <c r="AE54" s="518"/>
      <c r="AF54" s="518"/>
      <c r="AG54" s="518"/>
      <c r="AH54" s="165"/>
      <c r="AI54" s="165"/>
      <c r="AJ54" s="165"/>
      <c r="AK54" s="165"/>
      <c r="AL54" s="165"/>
      <c r="AM54" s="518"/>
      <c r="AN54" s="518"/>
      <c r="AO54" s="518"/>
    </row>
    <row r="55" spans="23:41" x14ac:dyDescent="0.25">
      <c r="W55" s="518"/>
      <c r="X55" s="518"/>
      <c r="Y55" s="518"/>
      <c r="Z55" s="165"/>
      <c r="AA55" s="165"/>
      <c r="AB55" s="165"/>
      <c r="AE55" s="518"/>
      <c r="AF55" s="518"/>
      <c r="AG55" s="518"/>
      <c r="AH55" s="165"/>
      <c r="AI55" s="165"/>
      <c r="AJ55" s="165"/>
      <c r="AK55" s="165"/>
      <c r="AL55" s="165"/>
      <c r="AM55" s="518"/>
      <c r="AN55" s="518"/>
      <c r="AO55" s="518"/>
    </row>
    <row r="56" spans="23:41" x14ac:dyDescent="0.25">
      <c r="W56" s="518"/>
      <c r="X56" s="518"/>
      <c r="Y56" s="518"/>
      <c r="Z56" s="165"/>
      <c r="AA56" s="165"/>
      <c r="AB56" s="165"/>
      <c r="AE56" s="518"/>
      <c r="AF56" s="518"/>
      <c r="AG56" s="518"/>
      <c r="AH56" s="165"/>
      <c r="AI56" s="165"/>
      <c r="AJ56" s="165"/>
      <c r="AK56" s="165"/>
      <c r="AL56" s="165"/>
      <c r="AM56" s="518"/>
      <c r="AN56" s="518"/>
      <c r="AO56" s="518"/>
    </row>
    <row r="57" spans="23:41" x14ac:dyDescent="0.25">
      <c r="W57" s="518"/>
      <c r="X57" s="518"/>
      <c r="Y57" s="518"/>
      <c r="Z57" s="165"/>
      <c r="AA57" s="165"/>
      <c r="AB57" s="165"/>
      <c r="AE57" s="518"/>
      <c r="AF57" s="518"/>
      <c r="AG57" s="518"/>
      <c r="AH57" s="165"/>
      <c r="AI57" s="165"/>
      <c r="AJ57" s="165"/>
      <c r="AK57" s="165"/>
      <c r="AL57" s="165"/>
      <c r="AM57" s="518"/>
      <c r="AN57" s="518"/>
      <c r="AO57" s="518"/>
    </row>
    <row r="58" spans="23:41" x14ac:dyDescent="0.25">
      <c r="W58" s="518"/>
      <c r="X58" s="518"/>
      <c r="Y58" s="518"/>
      <c r="Z58" s="165"/>
      <c r="AA58" s="165"/>
      <c r="AB58" s="165"/>
      <c r="AE58" s="518"/>
      <c r="AF58" s="518"/>
      <c r="AG58" s="518"/>
      <c r="AH58" s="165"/>
      <c r="AI58" s="165"/>
      <c r="AJ58" s="165"/>
      <c r="AK58" s="165"/>
      <c r="AL58" s="165"/>
      <c r="AM58" s="518"/>
      <c r="AN58" s="518"/>
      <c r="AO58" s="518"/>
    </row>
    <row r="59" spans="23:41" x14ac:dyDescent="0.25">
      <c r="W59" s="518"/>
      <c r="X59" s="518"/>
      <c r="Y59" s="518"/>
      <c r="Z59" s="165"/>
      <c r="AA59" s="165"/>
      <c r="AB59" s="165"/>
      <c r="AE59" s="518"/>
      <c r="AF59" s="518"/>
      <c r="AG59" s="518"/>
      <c r="AH59" s="165"/>
      <c r="AI59" s="165"/>
      <c r="AJ59" s="165"/>
      <c r="AK59" s="165"/>
      <c r="AL59" s="165"/>
      <c r="AM59" s="518"/>
      <c r="AN59" s="518"/>
      <c r="AO59" s="518"/>
    </row>
    <row r="60" spans="23:41" x14ac:dyDescent="0.25">
      <c r="W60" s="518"/>
      <c r="X60" s="518"/>
      <c r="Y60" s="518"/>
      <c r="Z60" s="165"/>
      <c r="AA60" s="165"/>
      <c r="AB60" s="165"/>
      <c r="AE60" s="518"/>
      <c r="AF60" s="518"/>
      <c r="AG60" s="518"/>
      <c r="AH60" s="165"/>
      <c r="AI60" s="165"/>
      <c r="AJ60" s="165"/>
      <c r="AK60" s="165"/>
      <c r="AL60" s="165"/>
      <c r="AM60" s="518"/>
      <c r="AN60" s="518"/>
      <c r="AO60" s="518"/>
    </row>
    <row r="61" spans="23:41" x14ac:dyDescent="0.25">
      <c r="W61" s="518"/>
      <c r="X61" s="518"/>
      <c r="Y61" s="518"/>
      <c r="Z61" s="165"/>
      <c r="AA61" s="165"/>
      <c r="AB61" s="165"/>
      <c r="AE61" s="518"/>
      <c r="AF61" s="518"/>
      <c r="AG61" s="518"/>
      <c r="AH61" s="165"/>
      <c r="AI61" s="165"/>
      <c r="AJ61" s="165"/>
      <c r="AK61" s="165"/>
      <c r="AL61" s="165"/>
      <c r="AM61" s="518"/>
      <c r="AN61" s="518"/>
      <c r="AO61" s="518"/>
    </row>
    <row r="62" spans="23:41" x14ac:dyDescent="0.25">
      <c r="W62" s="518"/>
      <c r="X62" s="518"/>
      <c r="Y62" s="518"/>
      <c r="Z62" s="165"/>
      <c r="AA62" s="165"/>
      <c r="AB62" s="165"/>
      <c r="AE62" s="518"/>
      <c r="AF62" s="518"/>
      <c r="AG62" s="518"/>
      <c r="AH62" s="165"/>
      <c r="AI62" s="165"/>
      <c r="AJ62" s="165"/>
      <c r="AK62" s="165"/>
      <c r="AL62" s="165"/>
      <c r="AM62" s="518"/>
      <c r="AN62" s="518"/>
      <c r="AO62" s="518"/>
    </row>
    <row r="63" spans="23:41" x14ac:dyDescent="0.25">
      <c r="W63" s="518"/>
      <c r="X63" s="518"/>
      <c r="Y63" s="518"/>
      <c r="Z63" s="165"/>
      <c r="AA63" s="165"/>
      <c r="AB63" s="165"/>
      <c r="AE63" s="518"/>
      <c r="AF63" s="518"/>
      <c r="AG63" s="518"/>
      <c r="AH63" s="165"/>
      <c r="AI63" s="165"/>
      <c r="AJ63" s="165"/>
      <c r="AK63" s="165"/>
      <c r="AL63" s="165"/>
      <c r="AM63" s="518"/>
      <c r="AN63" s="518"/>
      <c r="AO63" s="518"/>
    </row>
    <row r="64" spans="23:41" x14ac:dyDescent="0.25">
      <c r="W64" s="518"/>
      <c r="X64" s="518"/>
      <c r="Y64" s="518"/>
      <c r="Z64" s="165"/>
      <c r="AA64" s="165"/>
      <c r="AB64" s="165"/>
      <c r="AE64" s="518"/>
      <c r="AF64" s="518"/>
      <c r="AG64" s="518"/>
      <c r="AH64" s="165"/>
      <c r="AI64" s="165"/>
      <c r="AJ64" s="165"/>
      <c r="AK64" s="165"/>
      <c r="AL64" s="165"/>
      <c r="AM64" s="518"/>
      <c r="AN64" s="518"/>
      <c r="AO64" s="518"/>
    </row>
    <row r="65" spans="23:41" x14ac:dyDescent="0.25">
      <c r="W65" s="518"/>
      <c r="X65" s="518"/>
      <c r="Y65" s="518"/>
      <c r="Z65" s="165"/>
      <c r="AA65" s="165"/>
      <c r="AB65" s="165"/>
      <c r="AE65" s="518"/>
      <c r="AF65" s="518"/>
      <c r="AG65" s="518"/>
      <c r="AH65" s="165"/>
      <c r="AI65" s="165"/>
      <c r="AJ65" s="165"/>
      <c r="AK65" s="165"/>
      <c r="AL65" s="165"/>
      <c r="AM65" s="518"/>
      <c r="AN65" s="518"/>
      <c r="AO65" s="518"/>
    </row>
    <row r="66" spans="23:41" x14ac:dyDescent="0.25">
      <c r="W66" s="518"/>
      <c r="X66" s="518"/>
      <c r="Y66" s="518"/>
      <c r="Z66" s="165"/>
      <c r="AA66" s="165"/>
      <c r="AB66" s="165"/>
      <c r="AE66" s="518"/>
      <c r="AF66" s="518"/>
      <c r="AG66" s="518"/>
      <c r="AH66" s="165"/>
      <c r="AI66" s="165"/>
      <c r="AJ66" s="165"/>
      <c r="AK66" s="165"/>
      <c r="AL66" s="165"/>
      <c r="AM66" s="518"/>
      <c r="AN66" s="518"/>
      <c r="AO66" s="518"/>
    </row>
    <row r="67" spans="23:41" x14ac:dyDescent="0.25">
      <c r="W67" s="518"/>
      <c r="X67" s="518"/>
      <c r="Y67" s="518"/>
      <c r="Z67" s="165"/>
      <c r="AA67" s="165"/>
      <c r="AB67" s="165"/>
      <c r="AE67" s="518"/>
      <c r="AF67" s="518"/>
      <c r="AG67" s="518"/>
      <c r="AH67" s="165"/>
      <c r="AI67" s="165"/>
      <c r="AJ67" s="165"/>
      <c r="AK67" s="165"/>
      <c r="AL67" s="165"/>
      <c r="AM67" s="518"/>
      <c r="AN67" s="518"/>
      <c r="AO67" s="518"/>
    </row>
    <row r="68" spans="23:41" x14ac:dyDescent="0.25">
      <c r="W68" s="518"/>
      <c r="X68" s="518"/>
      <c r="Y68" s="518"/>
      <c r="Z68" s="165"/>
      <c r="AA68" s="165"/>
      <c r="AB68" s="165"/>
      <c r="AE68" s="518"/>
      <c r="AF68" s="518"/>
      <c r="AG68" s="518"/>
      <c r="AH68" s="165"/>
      <c r="AI68" s="165"/>
      <c r="AJ68" s="165"/>
      <c r="AK68" s="165"/>
      <c r="AL68" s="165"/>
      <c r="AM68" s="518"/>
      <c r="AN68" s="518"/>
      <c r="AO68" s="518"/>
    </row>
    <row r="69" spans="23:41" x14ac:dyDescent="0.25">
      <c r="W69" s="518"/>
      <c r="X69" s="518"/>
      <c r="Y69" s="518"/>
      <c r="Z69" s="165"/>
      <c r="AA69" s="165"/>
      <c r="AB69" s="165"/>
      <c r="AE69" s="518"/>
      <c r="AF69" s="518"/>
      <c r="AG69" s="518"/>
      <c r="AH69" s="165"/>
      <c r="AI69" s="165"/>
      <c r="AJ69" s="165"/>
      <c r="AK69" s="165"/>
      <c r="AL69" s="165"/>
      <c r="AM69" s="518"/>
      <c r="AN69" s="518"/>
      <c r="AO69" s="518"/>
    </row>
    <row r="70" spans="23:41" x14ac:dyDescent="0.25">
      <c r="W70" s="518"/>
      <c r="X70" s="518"/>
      <c r="Y70" s="518"/>
      <c r="Z70" s="165"/>
      <c r="AA70" s="165"/>
      <c r="AB70" s="165"/>
      <c r="AE70" s="518"/>
      <c r="AF70" s="518"/>
      <c r="AG70" s="518"/>
      <c r="AH70" s="165"/>
      <c r="AI70" s="165"/>
      <c r="AJ70" s="165"/>
      <c r="AK70" s="165"/>
      <c r="AL70" s="165"/>
      <c r="AM70" s="518"/>
      <c r="AN70" s="518"/>
      <c r="AO70" s="518"/>
    </row>
    <row r="71" spans="23:41" x14ac:dyDescent="0.25">
      <c r="W71" s="518"/>
      <c r="X71" s="518"/>
      <c r="Y71" s="518"/>
      <c r="Z71" s="165"/>
      <c r="AA71" s="165"/>
      <c r="AB71" s="165"/>
      <c r="AE71" s="518"/>
      <c r="AF71" s="518"/>
      <c r="AG71" s="518"/>
      <c r="AH71" s="165"/>
      <c r="AI71" s="165"/>
      <c r="AJ71" s="165"/>
      <c r="AK71" s="165"/>
      <c r="AL71" s="165"/>
      <c r="AM71" s="518"/>
      <c r="AN71" s="518"/>
      <c r="AO71" s="518"/>
    </row>
    <row r="72" spans="23:41" x14ac:dyDescent="0.25">
      <c r="W72" s="518"/>
      <c r="X72" s="518"/>
      <c r="Y72" s="518"/>
      <c r="Z72" s="165"/>
      <c r="AA72" s="165"/>
      <c r="AB72" s="165"/>
      <c r="AE72" s="518"/>
      <c r="AF72" s="518"/>
      <c r="AG72" s="518"/>
      <c r="AH72" s="165"/>
      <c r="AI72" s="165"/>
      <c r="AJ72" s="165"/>
      <c r="AK72" s="165"/>
      <c r="AL72" s="165"/>
      <c r="AM72" s="518"/>
      <c r="AN72" s="518"/>
      <c r="AO72" s="518"/>
    </row>
    <row r="73" spans="23:41" x14ac:dyDescent="0.25">
      <c r="W73" s="518"/>
      <c r="X73" s="518"/>
      <c r="Y73" s="518"/>
      <c r="Z73" s="165"/>
      <c r="AA73" s="165"/>
      <c r="AB73" s="165"/>
      <c r="AE73" s="518"/>
      <c r="AF73" s="518"/>
      <c r="AG73" s="518"/>
      <c r="AH73" s="165"/>
      <c r="AI73" s="165"/>
      <c r="AJ73" s="165"/>
      <c r="AK73" s="165"/>
      <c r="AL73" s="165"/>
      <c r="AM73" s="518"/>
      <c r="AN73" s="518"/>
      <c r="AO73" s="518"/>
    </row>
    <row r="74" spans="23:41" x14ac:dyDescent="0.25">
      <c r="W74" s="518"/>
      <c r="X74" s="518"/>
      <c r="Y74" s="518"/>
      <c r="Z74" s="165"/>
      <c r="AA74" s="165"/>
      <c r="AB74" s="165"/>
      <c r="AE74" s="518"/>
      <c r="AF74" s="518"/>
      <c r="AG74" s="518"/>
      <c r="AH74" s="165"/>
      <c r="AI74" s="165"/>
      <c r="AJ74" s="165"/>
      <c r="AK74" s="165"/>
      <c r="AL74" s="165"/>
      <c r="AM74" s="518"/>
      <c r="AN74" s="518"/>
      <c r="AO74" s="518"/>
    </row>
    <row r="75" spans="23:41" x14ac:dyDescent="0.25">
      <c r="W75" s="518"/>
      <c r="X75" s="518"/>
      <c r="Y75" s="518"/>
      <c r="Z75" s="165"/>
      <c r="AA75" s="165"/>
      <c r="AB75" s="165"/>
      <c r="AE75" s="518"/>
      <c r="AF75" s="518"/>
      <c r="AG75" s="518"/>
      <c r="AH75" s="165"/>
      <c r="AI75" s="165"/>
      <c r="AJ75" s="165"/>
      <c r="AK75" s="165"/>
      <c r="AL75" s="165"/>
      <c r="AM75" s="518"/>
      <c r="AN75" s="518"/>
      <c r="AO75" s="518"/>
    </row>
    <row r="76" spans="23:41" x14ac:dyDescent="0.25">
      <c r="W76" s="518"/>
      <c r="X76" s="518"/>
      <c r="Y76" s="518"/>
      <c r="Z76" s="165"/>
      <c r="AA76" s="165"/>
      <c r="AB76" s="165"/>
      <c r="AE76" s="518"/>
      <c r="AF76" s="518"/>
      <c r="AG76" s="518"/>
      <c r="AH76" s="165"/>
      <c r="AI76" s="165"/>
      <c r="AJ76" s="165"/>
      <c r="AK76" s="165"/>
      <c r="AL76" s="165"/>
      <c r="AM76" s="518"/>
      <c r="AN76" s="518"/>
      <c r="AO76" s="518"/>
    </row>
    <row r="77" spans="23:41" x14ac:dyDescent="0.25">
      <c r="W77" s="518"/>
      <c r="X77" s="518"/>
      <c r="Y77" s="518"/>
      <c r="Z77" s="165"/>
      <c r="AA77" s="165"/>
      <c r="AB77" s="165"/>
      <c r="AE77" s="518"/>
      <c r="AF77" s="518"/>
      <c r="AG77" s="518"/>
      <c r="AH77" s="165"/>
      <c r="AI77" s="165"/>
      <c r="AJ77" s="165"/>
      <c r="AK77" s="165"/>
      <c r="AL77" s="165"/>
      <c r="AM77" s="518"/>
      <c r="AN77" s="518"/>
      <c r="AO77" s="518"/>
    </row>
    <row r="78" spans="23:41" x14ac:dyDescent="0.25">
      <c r="W78" s="518"/>
      <c r="X78" s="518"/>
      <c r="Y78" s="518"/>
      <c r="Z78" s="165"/>
      <c r="AA78" s="165"/>
      <c r="AB78" s="165"/>
      <c r="AE78" s="518"/>
      <c r="AF78" s="518"/>
      <c r="AG78" s="518"/>
      <c r="AH78" s="165"/>
      <c r="AI78" s="165"/>
      <c r="AJ78" s="165"/>
      <c r="AK78" s="165"/>
      <c r="AL78" s="165"/>
      <c r="AM78" s="518"/>
      <c r="AN78" s="518"/>
      <c r="AO78" s="518"/>
    </row>
    <row r="79" spans="23:41" x14ac:dyDescent="0.25">
      <c r="W79" s="518"/>
      <c r="X79" s="518"/>
      <c r="Y79" s="518"/>
      <c r="Z79" s="165"/>
      <c r="AA79" s="165"/>
      <c r="AB79" s="165"/>
      <c r="AE79" s="518"/>
      <c r="AF79" s="518"/>
      <c r="AG79" s="518"/>
      <c r="AH79" s="165"/>
      <c r="AI79" s="165"/>
      <c r="AJ79" s="165"/>
      <c r="AK79" s="165"/>
      <c r="AL79" s="165"/>
      <c r="AM79" s="518"/>
      <c r="AN79" s="518"/>
      <c r="AO79" s="518"/>
    </row>
    <row r="80" spans="23:41" x14ac:dyDescent="0.25">
      <c r="W80" s="518"/>
      <c r="X80" s="518"/>
      <c r="Y80" s="518"/>
      <c r="Z80" s="165"/>
      <c r="AA80" s="165"/>
      <c r="AB80" s="165"/>
      <c r="AE80" s="518"/>
      <c r="AF80" s="518"/>
      <c r="AG80" s="518"/>
      <c r="AH80" s="165"/>
      <c r="AI80" s="165"/>
      <c r="AJ80" s="165"/>
      <c r="AK80" s="165"/>
      <c r="AL80" s="165"/>
      <c r="AM80" s="518"/>
      <c r="AN80" s="518"/>
      <c r="AO80" s="518"/>
    </row>
    <row r="81" spans="23:41" x14ac:dyDescent="0.25">
      <c r="W81" s="518"/>
      <c r="X81" s="518"/>
      <c r="Y81" s="518"/>
      <c r="Z81" s="165"/>
      <c r="AA81" s="165"/>
      <c r="AB81" s="165"/>
      <c r="AE81" s="518"/>
      <c r="AF81" s="518"/>
      <c r="AG81" s="518"/>
      <c r="AH81" s="165"/>
      <c r="AI81" s="165"/>
      <c r="AJ81" s="165"/>
      <c r="AK81" s="165"/>
      <c r="AL81" s="165"/>
      <c r="AM81" s="518"/>
      <c r="AN81" s="518"/>
      <c r="AO81" s="518"/>
    </row>
    <row r="82" spans="23:41" x14ac:dyDescent="0.25">
      <c r="W82" s="518"/>
      <c r="X82" s="518"/>
      <c r="Y82" s="518"/>
      <c r="Z82" s="165"/>
      <c r="AA82" s="165"/>
      <c r="AB82" s="165"/>
      <c r="AE82" s="518"/>
      <c r="AF82" s="518"/>
      <c r="AG82" s="518"/>
      <c r="AH82" s="165"/>
      <c r="AI82" s="165"/>
      <c r="AJ82" s="165"/>
      <c r="AK82" s="165"/>
      <c r="AL82" s="165"/>
      <c r="AM82" s="518"/>
      <c r="AN82" s="518"/>
      <c r="AO82" s="518"/>
    </row>
    <row r="83" spans="23:41" x14ac:dyDescent="0.25">
      <c r="W83" s="518"/>
      <c r="X83" s="518"/>
      <c r="Y83" s="518"/>
      <c r="Z83" s="165"/>
      <c r="AA83" s="165"/>
      <c r="AB83" s="165"/>
      <c r="AE83" s="518"/>
      <c r="AF83" s="518"/>
      <c r="AG83" s="518"/>
      <c r="AH83" s="165"/>
      <c r="AI83" s="165"/>
      <c r="AJ83" s="165"/>
      <c r="AK83" s="165"/>
      <c r="AL83" s="165"/>
      <c r="AM83" s="518"/>
      <c r="AN83" s="518"/>
      <c r="AO83" s="518"/>
    </row>
    <row r="84" spans="23:41" x14ac:dyDescent="0.25">
      <c r="W84" s="518"/>
      <c r="X84" s="518"/>
      <c r="Y84" s="518"/>
      <c r="Z84" s="165"/>
      <c r="AA84" s="165"/>
      <c r="AB84" s="165"/>
      <c r="AE84" s="518"/>
      <c r="AF84" s="518"/>
      <c r="AG84" s="518"/>
      <c r="AH84" s="165"/>
      <c r="AI84" s="165"/>
      <c r="AJ84" s="165"/>
      <c r="AK84" s="165"/>
      <c r="AL84" s="165"/>
      <c r="AM84" s="518"/>
      <c r="AN84" s="518"/>
      <c r="AO84" s="518"/>
    </row>
    <row r="85" spans="23:41" x14ac:dyDescent="0.25">
      <c r="W85" s="518"/>
      <c r="X85" s="518"/>
      <c r="Y85" s="518"/>
      <c r="Z85" s="165"/>
      <c r="AA85" s="165"/>
      <c r="AB85" s="165"/>
      <c r="AE85" s="518"/>
      <c r="AF85" s="518"/>
      <c r="AG85" s="518"/>
      <c r="AH85" s="165"/>
      <c r="AI85" s="165"/>
      <c r="AJ85" s="165"/>
      <c r="AK85" s="165"/>
      <c r="AL85" s="165"/>
      <c r="AM85" s="518"/>
      <c r="AN85" s="518"/>
      <c r="AO85" s="518"/>
    </row>
    <row r="86" spans="23:41" x14ac:dyDescent="0.25">
      <c r="W86" s="518"/>
      <c r="X86" s="518"/>
      <c r="Y86" s="518"/>
      <c r="Z86" s="165"/>
      <c r="AA86" s="165"/>
      <c r="AB86" s="165"/>
      <c r="AE86" s="518"/>
      <c r="AF86" s="518"/>
      <c r="AG86" s="518"/>
      <c r="AH86" s="165"/>
      <c r="AI86" s="165"/>
      <c r="AJ86" s="165"/>
      <c r="AK86" s="165"/>
      <c r="AL86" s="165"/>
      <c r="AM86" s="518"/>
      <c r="AN86" s="518"/>
      <c r="AO86" s="518"/>
    </row>
    <row r="87" spans="23:41" x14ac:dyDescent="0.25">
      <c r="W87" s="518"/>
      <c r="X87" s="518"/>
      <c r="Y87" s="518"/>
      <c r="Z87" s="165"/>
      <c r="AA87" s="165"/>
      <c r="AB87" s="165"/>
      <c r="AE87" s="518"/>
      <c r="AF87" s="518"/>
      <c r="AG87" s="518"/>
      <c r="AH87" s="165"/>
      <c r="AI87" s="165"/>
      <c r="AJ87" s="165"/>
      <c r="AK87" s="165"/>
      <c r="AL87" s="165"/>
      <c r="AM87" s="518"/>
      <c r="AN87" s="518"/>
      <c r="AO87" s="518"/>
    </row>
    <row r="88" spans="23:41" x14ac:dyDescent="0.25">
      <c r="W88" s="518"/>
      <c r="X88" s="518"/>
      <c r="Y88" s="518"/>
      <c r="Z88" s="165"/>
      <c r="AA88" s="165"/>
      <c r="AB88" s="165"/>
      <c r="AE88" s="518"/>
      <c r="AF88" s="518"/>
      <c r="AG88" s="518"/>
      <c r="AH88" s="165"/>
      <c r="AI88" s="165"/>
      <c r="AJ88" s="165"/>
      <c r="AK88" s="165"/>
      <c r="AL88" s="165"/>
      <c r="AM88" s="518"/>
      <c r="AN88" s="518"/>
      <c r="AO88" s="518"/>
    </row>
  </sheetData>
  <customSheetViews>
    <customSheetView guid="{9C153D9E-615C-443B-9CD7-551163282F03}" scale="180" showPageBreaks="1" printArea="1" view="pageBreakPreview" topLeftCell="A4">
      <selection activeCell="N5" sqref="N5:N15"/>
      <colBreaks count="2" manualBreakCount="2">
        <brk id="12" max="39" man="1"/>
        <brk id="28" max="39" man="1"/>
      </colBreaks>
      <pageMargins left="0.314" right="0.314" top="0.11799999999999999" bottom="0.27500000000000002" header="0.157" footer="0.11799999999999999"/>
      <pageSetup firstPageNumber="20" orientation="landscape" r:id="rId1"/>
      <headerFooter>
        <oddFooter>&amp;C&amp;P</oddFooter>
      </headerFooter>
    </customSheetView>
    <customSheetView guid="{BE9F68F7-D81B-4526-9959-D871EC50BDFF}" scale="180" showPageBreaks="1" printArea="1" view="pageBreakPreview" topLeftCell="F4">
      <selection activeCell="N5" sqref="N5:N15"/>
      <colBreaks count="2" manualBreakCount="2">
        <brk id="12" max="39" man="1"/>
        <brk id="28" max="39" man="1"/>
      </colBreaks>
      <pageMargins left="0.314" right="0.314" top="0.11799999999999999" bottom="0.27500000000000002" header="0.157" footer="0.11799999999999999"/>
      <pageSetup firstPageNumber="20" orientation="landscape" r:id="rId2"/>
      <headerFooter>
        <oddFooter>&amp;C&amp;P</oddFooter>
      </headerFooter>
    </customSheetView>
    <customSheetView guid="{EF790C5B-80DA-4544-9EB7-EFE0323B2298}" scale="160" showPageBreaks="1" printArea="1" view="pageBreakPreview" topLeftCell="J11">
      <selection activeCell="O19" sqref="O19"/>
      <colBreaks count="2" manualBreakCount="2">
        <brk id="12" max="39" man="1"/>
        <brk id="28" max="39" man="1"/>
      </colBreaks>
      <pageMargins left="0.314" right="0.314" top="0.11799999999999999" bottom="0.27500000000000002" header="0.157" footer="0.11799999999999999"/>
      <pageSetup firstPageNumber="20" orientation="landscape" r:id="rId3"/>
      <headerFooter>
        <oddFooter>&amp;C&amp;P</oddFooter>
      </headerFooter>
    </customSheetView>
    <customSheetView guid="{C9D2DBB1-CD01-4732-8C86-64BE16C94753}" showPageBreaks="1" printArea="1" view="pageBreakPreview">
      <selection activeCell="A4" sqref="A4:A24"/>
      <colBreaks count="2" manualBreakCount="2">
        <brk id="12" max="39" man="1"/>
        <brk id="28" max="39" man="1"/>
      </colBreaks>
      <pageMargins left="0.314" right="0.314" top="0.11799999999999999" bottom="0.27500000000000002" header="0.157" footer="0.11799999999999999"/>
      <pageSetup firstPageNumber="20" orientation="landscape" r:id="rId4"/>
      <headerFooter>
        <oddFooter>&amp;C&amp;P</oddFooter>
      </headerFooter>
    </customSheetView>
    <customSheetView guid="{BFEC163F-7C4E-49B7-9F32-15225772E72F}" showPageBreaks="1" printArea="1" view="pageBreakPreview" topLeftCell="S1">
      <selection activeCell="AC2" sqref="AC2"/>
      <colBreaks count="2" manualBreakCount="2">
        <brk id="12" max="39" man="1"/>
        <brk id="28" max="39" man="1"/>
      </colBreaks>
      <pageMargins left="0.314" right="0.314" top="0.11799999999999999" bottom="0.27500000000000002" header="0.157" footer="0.11799999999999999"/>
      <pageSetup firstPageNumber="20" orientation="landscape" r:id="rId5"/>
      <headerFooter>
        <oddFooter>&amp;C&amp;P</oddFooter>
      </headerFooter>
    </customSheetView>
    <customSheetView guid="{5529DB6B-163A-4048-9107-267B30B97DF3}" showPageBreaks="1" printArea="1" view="pageBreakPreview" topLeftCell="S1">
      <selection activeCell="AC2" sqref="AC2"/>
      <colBreaks count="2" manualBreakCount="2">
        <brk id="12" max="39" man="1"/>
        <brk id="28" max="39" man="1"/>
      </colBreaks>
      <pageMargins left="0.314" right="0.314" top="0.11799999999999999" bottom="0.27500000000000002" header="0.157" footer="0.11799999999999999"/>
      <pageSetup firstPageNumber="20" orientation="landscape" r:id="rId6"/>
      <headerFooter>
        <oddFooter>&amp;C&amp;P</oddFooter>
      </headerFooter>
    </customSheetView>
    <customSheetView guid="{9B0763AA-FA4B-479A-900C-C113E8BEEFEB}" scale="110" showPageBreaks="1" printArea="1" view="pageBreakPreview" topLeftCell="M1">
      <selection activeCell="Q19" sqref="Q19"/>
      <colBreaks count="2" manualBreakCount="2">
        <brk id="12" max="39" man="1"/>
        <brk id="28" max="39" man="1"/>
      </colBreaks>
      <pageMargins left="0.314" right="0.314" top="0.11799999999999999" bottom="0.27500000000000002" header="0.157" footer="0.11799999999999999"/>
      <pageSetup firstPageNumber="20" orientation="landscape" r:id="rId7"/>
      <headerFooter>
        <oddFooter>&amp;C&amp;P</oddFooter>
      </headerFooter>
    </customSheetView>
    <customSheetView guid="{89903799-8228-4A6D-8A81-7F80BC61226D}" scale="180" showPageBreaks="1" printArea="1" view="pageBreakPreview" topLeftCell="F4">
      <selection activeCell="N5" sqref="N5:N15"/>
      <colBreaks count="2" manualBreakCount="2">
        <brk id="12" max="39" man="1"/>
        <brk id="28" max="39" man="1"/>
      </colBreaks>
      <pageMargins left="0.314" right="0.314" top="0.11799999999999999" bottom="0.27500000000000002" header="0.157" footer="0.11799999999999999"/>
      <pageSetup firstPageNumber="20" orientation="landscape" r:id="rId8"/>
      <headerFooter>
        <oddFooter>&amp;C&amp;P</oddFooter>
      </headerFooter>
    </customSheetView>
    <customSheetView guid="{2524630E-605A-4616-AD5D-6CF7B1E9752C}" scale="160" showPageBreaks="1" printArea="1" view="pageBreakPreview" topLeftCell="J11">
      <selection activeCell="O19" sqref="O19"/>
      <colBreaks count="2" manualBreakCount="2">
        <brk id="12" max="39" man="1"/>
        <brk id="28" max="39" man="1"/>
      </colBreaks>
      <pageMargins left="0.314" right="0.314" top="0.11799999999999999" bottom="0.27500000000000002" header="0.157" footer="0.11799999999999999"/>
      <pageSetup firstPageNumber="20" orientation="landscape" r:id="rId9"/>
      <headerFooter>
        <oddFooter>&amp;C&amp;P</oddFooter>
      </headerFooter>
    </customSheetView>
  </customSheetViews>
  <mergeCells count="54">
    <mergeCell ref="K5:K12"/>
    <mergeCell ref="B17:C22"/>
    <mergeCell ref="D17:E22"/>
    <mergeCell ref="F17:F18"/>
    <mergeCell ref="H17:H18"/>
    <mergeCell ref="J17:J18"/>
    <mergeCell ref="AP5:AP16"/>
    <mergeCell ref="X10:AB11"/>
    <mergeCell ref="AF10:AJ11"/>
    <mergeCell ref="X12:AB13"/>
    <mergeCell ref="AF12:AJ13"/>
    <mergeCell ref="AE5:AJ8"/>
    <mergeCell ref="AC4:AC24"/>
    <mergeCell ref="AM4:AN4"/>
    <mergeCell ref="AK14:AL14"/>
    <mergeCell ref="AK15:AL16"/>
    <mergeCell ref="AK4:AL4"/>
    <mergeCell ref="AK5:AL13"/>
    <mergeCell ref="AO23:AO24"/>
    <mergeCell ref="AM5:AO7"/>
    <mergeCell ref="AH23:AJ24"/>
    <mergeCell ref="AM23:AN24"/>
    <mergeCell ref="W4:Y4"/>
    <mergeCell ref="AE4:AG4"/>
    <mergeCell ref="AD5:AD17"/>
    <mergeCell ref="O5:O8"/>
    <mergeCell ref="P5:P13"/>
    <mergeCell ref="Q5:Q16"/>
    <mergeCell ref="S17:U21"/>
    <mergeCell ref="W5:AB8"/>
    <mergeCell ref="L5:L12"/>
    <mergeCell ref="R5:R10"/>
    <mergeCell ref="S5:U8"/>
    <mergeCell ref="V5:V17"/>
    <mergeCell ref="A4:A24"/>
    <mergeCell ref="M4:M24"/>
    <mergeCell ref="S4:T4"/>
    <mergeCell ref="D5:E9"/>
    <mergeCell ref="F5:F8"/>
    <mergeCell ref="G5:G13"/>
    <mergeCell ref="H5:H13"/>
    <mergeCell ref="I5:I15"/>
    <mergeCell ref="U23:U24"/>
    <mergeCell ref="B5:C12"/>
    <mergeCell ref="F13:F14"/>
    <mergeCell ref="J5:J13"/>
    <mergeCell ref="AK24:AL24"/>
    <mergeCell ref="W23:Y24"/>
    <mergeCell ref="Z23:AB24"/>
    <mergeCell ref="AE23:AG24"/>
    <mergeCell ref="N5:N15"/>
    <mergeCell ref="P17:P18"/>
    <mergeCell ref="V19:V20"/>
    <mergeCell ref="S24:T24"/>
  </mergeCells>
  <pageMargins left="0.314" right="0.314" top="0.11799999999999999" bottom="0.27500000000000002" header="0.157" footer="0.11799999999999999"/>
  <pageSetup firstPageNumber="20" orientation="landscape" r:id="rId10"/>
  <headerFooter>
    <oddFooter>&amp;C&amp;P</oddFooter>
  </headerFooter>
  <colBreaks count="2" manualBreakCount="2">
    <brk id="12" max="39" man="1"/>
    <brk id="28" max="3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9"/>
  <sheetViews>
    <sheetView view="pageBreakPreview" topLeftCell="I1" zoomScaleNormal="110" zoomScaleSheetLayoutView="100" workbookViewId="0">
      <selection activeCell="AF15" sqref="AF15"/>
    </sheetView>
  </sheetViews>
  <sheetFormatPr defaultColWidth="9.140625" defaultRowHeight="15.75" x14ac:dyDescent="0.25"/>
  <cols>
    <col min="1" max="1" width="3.5703125" style="516" customWidth="1"/>
    <col min="2" max="2" width="19.140625" style="517" customWidth="1"/>
    <col min="3" max="3" width="5" style="517" bestFit="1" customWidth="1"/>
    <col min="4" max="4" width="13.5703125" style="517" customWidth="1"/>
    <col min="5" max="5" width="7.42578125" style="517" customWidth="1"/>
    <col min="6" max="6" width="19.5703125" style="517" customWidth="1"/>
    <col min="7" max="7" width="10.7109375" style="517" customWidth="1"/>
    <col min="8" max="9" width="10.7109375" style="202" customWidth="1"/>
    <col min="10" max="10" width="21.85546875" style="518" customWidth="1"/>
    <col min="11" max="11" width="3.5703125" style="516" customWidth="1"/>
    <col min="12" max="12" width="7.140625" style="202" bestFit="1" customWidth="1"/>
    <col min="13" max="13" width="7.85546875" style="202" customWidth="1"/>
    <col min="14" max="14" width="6.5703125" style="202" customWidth="1"/>
    <col min="15" max="15" width="10.7109375" style="517" customWidth="1"/>
    <col min="16" max="16" width="1.140625" style="517" customWidth="1"/>
    <col min="17" max="17" width="1.5703125" style="517" customWidth="1"/>
    <col min="18" max="18" width="10.140625" style="517" customWidth="1"/>
    <col min="19" max="19" width="3" style="202" customWidth="1"/>
    <col min="20" max="20" width="2.7109375" style="202" customWidth="1"/>
    <col min="21" max="21" width="3" style="202" customWidth="1"/>
    <col min="22" max="22" width="10.7109375" style="517" customWidth="1"/>
    <col min="23" max="23" width="1.140625" style="517" customWidth="1"/>
    <col min="24" max="24" width="1.5703125" style="517" customWidth="1"/>
    <col min="25" max="25" width="10.140625" style="517" customWidth="1"/>
    <col min="26" max="26" width="3" style="202" customWidth="1"/>
    <col min="27" max="27" width="2.7109375" style="202" customWidth="1"/>
    <col min="28" max="28" width="3" style="202" customWidth="1"/>
    <col min="29" max="29" width="1.42578125" style="202" customWidth="1"/>
    <col min="30" max="30" width="10.7109375" style="202" customWidth="1"/>
    <col min="31" max="31" width="2.7109375" style="517" customWidth="1"/>
    <col min="32" max="32" width="7.42578125" style="517" customWidth="1"/>
    <col min="33" max="33" width="7.28515625" style="517" customWidth="1"/>
  </cols>
  <sheetData>
    <row r="1" spans="1:33" ht="15.75" customHeight="1" x14ac:dyDescent="0.2">
      <c r="A1" s="462" t="s">
        <v>936</v>
      </c>
      <c r="B1" s="463"/>
      <c r="C1" s="463"/>
      <c r="D1" s="463"/>
      <c r="E1" s="463"/>
      <c r="F1" s="463"/>
      <c r="G1" s="463"/>
      <c r="H1" s="463"/>
      <c r="I1" s="464"/>
      <c r="J1" s="464"/>
      <c r="K1" s="462" t="s">
        <v>937</v>
      </c>
      <c r="L1" s="463"/>
      <c r="M1" s="463"/>
      <c r="N1" s="463"/>
      <c r="O1" s="463"/>
      <c r="P1" s="463"/>
      <c r="Q1" s="463"/>
      <c r="R1" s="463"/>
      <c r="S1" s="200"/>
      <c r="T1" s="200"/>
      <c r="U1" s="200"/>
      <c r="V1" s="463"/>
      <c r="W1" s="463"/>
      <c r="X1" s="463"/>
      <c r="Y1" s="463"/>
      <c r="Z1" s="200"/>
      <c r="AA1" s="200"/>
      <c r="AB1" s="200"/>
      <c r="AC1" s="200"/>
      <c r="AD1" s="200"/>
      <c r="AE1" s="463"/>
      <c r="AF1" s="463"/>
      <c r="AG1" s="463"/>
    </row>
    <row r="2" spans="1:33" ht="15.75" customHeight="1" x14ac:dyDescent="0.2">
      <c r="A2" s="2298" t="s">
        <v>4219</v>
      </c>
      <c r="B2" s="383"/>
      <c r="C2" s="383"/>
      <c r="D2" s="383"/>
      <c r="E2" s="383"/>
      <c r="F2" s="383"/>
      <c r="G2" s="467"/>
      <c r="H2" s="383"/>
      <c r="I2" s="464"/>
      <c r="J2" s="464"/>
      <c r="K2" s="2298" t="s">
        <v>4219</v>
      </c>
      <c r="L2" s="2299"/>
      <c r="M2" s="2299"/>
      <c r="N2" s="2299"/>
      <c r="O2" s="2300"/>
      <c r="P2" s="2300"/>
      <c r="Q2" s="2300"/>
      <c r="R2" s="2300"/>
      <c r="S2" s="2301"/>
      <c r="T2" s="2301"/>
      <c r="U2" s="2301"/>
      <c r="V2" s="2300"/>
      <c r="W2" s="2300"/>
      <c r="X2" s="2300"/>
      <c r="Y2" s="2300"/>
      <c r="Z2" s="2301"/>
      <c r="AA2" s="2301"/>
      <c r="AB2" s="2301"/>
      <c r="AC2" s="2301"/>
      <c r="AD2" s="2301"/>
      <c r="AE2" s="467"/>
      <c r="AF2" s="467"/>
      <c r="AG2" s="467"/>
    </row>
    <row r="3" spans="1:33" ht="15.75" customHeight="1" x14ac:dyDescent="0.2">
      <c r="A3" s="469"/>
      <c r="B3" s="383"/>
      <c r="C3" s="383"/>
      <c r="D3" s="383"/>
      <c r="E3" s="383"/>
      <c r="F3" s="383"/>
      <c r="G3" s="467"/>
      <c r="H3" s="383"/>
      <c r="I3" s="383"/>
      <c r="J3" s="464"/>
      <c r="K3" s="469"/>
      <c r="L3" s="383"/>
      <c r="M3" s="383"/>
      <c r="N3" s="383"/>
      <c r="O3" s="467"/>
      <c r="P3" s="467"/>
      <c r="Q3" s="467"/>
      <c r="R3" s="467"/>
      <c r="S3" s="468"/>
      <c r="T3" s="468"/>
      <c r="U3" s="468"/>
      <c r="V3" s="467"/>
      <c r="W3" s="467"/>
      <c r="X3" s="467"/>
      <c r="Y3" s="467"/>
      <c r="Z3" s="468"/>
      <c r="AA3" s="468"/>
      <c r="AB3" s="468"/>
      <c r="AC3" s="468"/>
      <c r="AD3" s="468"/>
      <c r="AE3" s="467"/>
      <c r="AF3" s="467"/>
      <c r="AG3" s="467"/>
    </row>
    <row r="4" spans="1:33" ht="13.5" customHeight="1" x14ac:dyDescent="0.25">
      <c r="A4" s="2405" t="s">
        <v>938</v>
      </c>
      <c r="B4" s="470">
        <f>S04_Emploi_B!AP4+0.01</f>
        <v>4.5099999999999891</v>
      </c>
      <c r="C4" s="471"/>
      <c r="D4" s="472">
        <f>B4+0.01</f>
        <v>4.5199999999999889</v>
      </c>
      <c r="E4" s="470"/>
      <c r="F4" s="473">
        <f>D4+0.01</f>
        <v>4.5299999999999887</v>
      </c>
      <c r="G4" s="473">
        <f>F4+0.01</f>
        <v>4.5399999999999885</v>
      </c>
      <c r="H4" s="473">
        <f>G4+0.01</f>
        <v>4.5499999999999883</v>
      </c>
      <c r="I4" s="473">
        <f>H4+0.01</f>
        <v>4.5599999999999881</v>
      </c>
      <c r="J4" s="473">
        <f>I4+0.01</f>
        <v>4.5699999999999878</v>
      </c>
      <c r="K4" s="2405" t="s">
        <v>939</v>
      </c>
      <c r="L4" s="1156">
        <f>J4+0.01</f>
        <v>4.5799999999999876</v>
      </c>
      <c r="M4" s="1608"/>
      <c r="N4" s="170"/>
      <c r="O4" s="472">
        <f>L4+0.01</f>
        <v>4.5899999999999874</v>
      </c>
      <c r="P4" s="2577">
        <f>O4+0.01</f>
        <v>4.5999999999999872</v>
      </c>
      <c r="Q4" s="2643"/>
      <c r="R4" s="2643"/>
      <c r="S4" s="169"/>
      <c r="T4" s="169"/>
      <c r="U4" s="170"/>
      <c r="V4" s="472">
        <f>P4+0.01</f>
        <v>4.609999999999987</v>
      </c>
      <c r="W4" s="2577">
        <f>V4+0.01</f>
        <v>4.6199999999999868</v>
      </c>
      <c r="X4" s="2643"/>
      <c r="Y4" s="2643"/>
      <c r="Z4" s="169"/>
      <c r="AA4" s="169"/>
      <c r="AB4" s="170"/>
      <c r="AC4" s="2577">
        <f>W4+0.01</f>
        <v>4.6299999999999866</v>
      </c>
      <c r="AD4" s="2578"/>
      <c r="AE4" s="2577">
        <f>AC4+0.01</f>
        <v>4.6399999999999864</v>
      </c>
      <c r="AF4" s="2664"/>
      <c r="AG4" s="471"/>
    </row>
    <row r="5" spans="1:33" ht="12.75" customHeight="1" x14ac:dyDescent="0.2">
      <c r="A5" s="2406"/>
      <c r="B5" s="2641" t="s">
        <v>3536</v>
      </c>
      <c r="C5" s="2642"/>
      <c r="D5" s="2403" t="s">
        <v>940</v>
      </c>
      <c r="E5" s="2404"/>
      <c r="F5" s="2374" t="s">
        <v>941</v>
      </c>
      <c r="G5" s="2374" t="s">
        <v>942</v>
      </c>
      <c r="H5" s="2374" t="s">
        <v>943</v>
      </c>
      <c r="I5" s="2632" t="s">
        <v>944</v>
      </c>
      <c r="J5" s="2374" t="s">
        <v>945</v>
      </c>
      <c r="K5" s="2406"/>
      <c r="L5" s="2403" t="s">
        <v>946</v>
      </c>
      <c r="M5" s="2404"/>
      <c r="N5" s="2415"/>
      <c r="O5" s="2629" t="s">
        <v>3537</v>
      </c>
      <c r="P5" s="2647" t="s">
        <v>3535</v>
      </c>
      <c r="Q5" s="2648"/>
      <c r="R5" s="2648"/>
      <c r="S5" s="2648"/>
      <c r="T5" s="2648"/>
      <c r="U5" s="2649"/>
      <c r="V5" s="2374" t="s">
        <v>3538</v>
      </c>
      <c r="W5" s="2656" t="s">
        <v>947</v>
      </c>
      <c r="X5" s="2657"/>
      <c r="Y5" s="2657"/>
      <c r="Z5" s="2657"/>
      <c r="AA5" s="2657"/>
      <c r="AB5" s="2658"/>
      <c r="AC5" s="2403" t="s">
        <v>948</v>
      </c>
      <c r="AD5" s="2415"/>
      <c r="AE5" s="2671" t="s">
        <v>949</v>
      </c>
      <c r="AF5" s="2672"/>
      <c r="AG5" s="2673"/>
    </row>
    <row r="6" spans="1:33" ht="12.75" customHeight="1" x14ac:dyDescent="0.2">
      <c r="A6" s="2406"/>
      <c r="B6" s="2641"/>
      <c r="C6" s="2642"/>
      <c r="D6" s="2403"/>
      <c r="E6" s="2404"/>
      <c r="F6" s="2374"/>
      <c r="G6" s="2374"/>
      <c r="H6" s="2374"/>
      <c r="I6" s="2632"/>
      <c r="J6" s="2374"/>
      <c r="K6" s="2406"/>
      <c r="L6" s="2403"/>
      <c r="M6" s="2404"/>
      <c r="N6" s="2415"/>
      <c r="O6" s="2629"/>
      <c r="P6" s="2650"/>
      <c r="Q6" s="2648"/>
      <c r="R6" s="2648"/>
      <c r="S6" s="2648"/>
      <c r="T6" s="2648"/>
      <c r="U6" s="2649"/>
      <c r="V6" s="2374"/>
      <c r="W6" s="2659"/>
      <c r="X6" s="2657"/>
      <c r="Y6" s="2657"/>
      <c r="Z6" s="2657"/>
      <c r="AA6" s="2657"/>
      <c r="AB6" s="2658"/>
      <c r="AC6" s="2403"/>
      <c r="AD6" s="2415"/>
      <c r="AE6" s="2671"/>
      <c r="AF6" s="2672"/>
      <c r="AG6" s="2673"/>
    </row>
    <row r="7" spans="1:33" ht="12.75" customHeight="1" x14ac:dyDescent="0.2">
      <c r="A7" s="2406"/>
      <c r="B7" s="2641"/>
      <c r="C7" s="2642"/>
      <c r="D7" s="2403"/>
      <c r="E7" s="2404"/>
      <c r="F7" s="2374"/>
      <c r="G7" s="2374"/>
      <c r="H7" s="2374"/>
      <c r="I7" s="2632"/>
      <c r="J7" s="2374"/>
      <c r="K7" s="2406"/>
      <c r="L7" s="2403"/>
      <c r="M7" s="2404"/>
      <c r="N7" s="2415"/>
      <c r="O7" s="2629"/>
      <c r="P7" s="2650"/>
      <c r="Q7" s="2648"/>
      <c r="R7" s="2648"/>
      <c r="S7" s="2648"/>
      <c r="T7" s="2648"/>
      <c r="U7" s="2649"/>
      <c r="V7" s="2374"/>
      <c r="W7" s="2659"/>
      <c r="X7" s="2657"/>
      <c r="Y7" s="2657"/>
      <c r="Z7" s="2657"/>
      <c r="AA7" s="2657"/>
      <c r="AB7" s="2658"/>
      <c r="AC7" s="2403"/>
      <c r="AD7" s="2415"/>
      <c r="AE7" s="2671"/>
      <c r="AF7" s="2672"/>
      <c r="AG7" s="2673"/>
    </row>
    <row r="8" spans="1:33" ht="13.5" customHeight="1" x14ac:dyDescent="0.25">
      <c r="A8" s="2406"/>
      <c r="B8" s="2641"/>
      <c r="C8" s="2642"/>
      <c r="D8" s="2403"/>
      <c r="E8" s="2404"/>
      <c r="F8" s="2374"/>
      <c r="G8" s="2374"/>
      <c r="H8" s="2374"/>
      <c r="I8" s="2632"/>
      <c r="J8" s="2374"/>
      <c r="K8" s="2406"/>
      <c r="L8" s="2403"/>
      <c r="M8" s="2404"/>
      <c r="N8" s="2415"/>
      <c r="O8" s="2629"/>
      <c r="P8" s="2651"/>
      <c r="Q8" s="2652"/>
      <c r="R8" s="2652"/>
      <c r="S8" s="2652"/>
      <c r="T8" s="2652"/>
      <c r="U8" s="2653"/>
      <c r="V8" s="2374"/>
      <c r="W8" s="2660"/>
      <c r="X8" s="2661"/>
      <c r="Y8" s="2661"/>
      <c r="Z8" s="2661"/>
      <c r="AA8" s="2661"/>
      <c r="AB8" s="2662"/>
      <c r="AC8" s="2403"/>
      <c r="AD8" s="2415"/>
      <c r="AE8" s="478" t="s">
        <v>950</v>
      </c>
      <c r="AF8" s="479"/>
      <c r="AG8" s="178"/>
    </row>
    <row r="9" spans="1:33" ht="13.5" customHeight="1" x14ac:dyDescent="0.25">
      <c r="A9" s="2406"/>
      <c r="B9" s="2641"/>
      <c r="C9" s="2642"/>
      <c r="D9" s="2403"/>
      <c r="E9" s="2404"/>
      <c r="F9" s="68"/>
      <c r="G9" s="2374"/>
      <c r="H9" s="2374"/>
      <c r="I9" s="2632"/>
      <c r="J9" s="216"/>
      <c r="K9" s="2406"/>
      <c r="L9" s="433"/>
      <c r="M9" s="177"/>
      <c r="N9" s="178"/>
      <c r="O9" s="2629"/>
      <c r="P9" s="1962"/>
      <c r="Q9" s="1963" t="s">
        <v>4228</v>
      </c>
      <c r="R9" s="1963"/>
      <c r="S9" s="1963"/>
      <c r="T9" s="1963"/>
      <c r="U9" s="1964"/>
      <c r="V9" s="2374"/>
      <c r="W9" s="1962"/>
      <c r="X9" s="1963" t="s">
        <v>4228</v>
      </c>
      <c r="Y9" s="1963"/>
      <c r="Z9" s="1963"/>
      <c r="AA9" s="1963"/>
      <c r="AB9" s="1964"/>
      <c r="AC9" s="2403"/>
      <c r="AD9" s="2415"/>
      <c r="AE9" s="478"/>
      <c r="AF9" s="479"/>
      <c r="AG9" s="178"/>
    </row>
    <row r="10" spans="1:33" ht="13.5" customHeight="1" x14ac:dyDescent="0.25">
      <c r="A10" s="2406"/>
      <c r="B10" s="2641"/>
      <c r="C10" s="2642"/>
      <c r="D10" s="2403"/>
      <c r="E10" s="2404"/>
      <c r="F10" s="68" t="str">
        <f>S04_Emploi_B!F12</f>
        <v>1 Estado/associações locais</v>
      </c>
      <c r="G10" s="2374"/>
      <c r="H10" s="2374"/>
      <c r="I10" s="2632"/>
      <c r="J10" s="216" t="s">
        <v>951</v>
      </c>
      <c r="K10" s="2406"/>
      <c r="L10" s="433"/>
      <c r="M10" s="482"/>
      <c r="N10" s="178"/>
      <c r="O10" s="2629"/>
      <c r="P10" s="1962"/>
      <c r="Q10" s="2654"/>
      <c r="R10" s="2654"/>
      <c r="S10" s="2654"/>
      <c r="T10" s="2654"/>
      <c r="U10" s="2655"/>
      <c r="V10" s="2374"/>
      <c r="W10" s="1962"/>
      <c r="X10" s="2654"/>
      <c r="Y10" s="2654"/>
      <c r="Z10" s="2654"/>
      <c r="AA10" s="2654"/>
      <c r="AB10" s="2655"/>
      <c r="AC10" s="2403"/>
      <c r="AD10" s="2415"/>
      <c r="AE10" s="483" t="s">
        <v>952</v>
      </c>
      <c r="AF10" s="177"/>
      <c r="AG10" s="178"/>
    </row>
    <row r="11" spans="1:33" ht="13.5" customHeight="1" x14ac:dyDescent="0.25">
      <c r="A11" s="2406"/>
      <c r="B11" s="2641"/>
      <c r="C11" s="2642"/>
      <c r="D11" s="480"/>
      <c r="E11" s="481"/>
      <c r="F11" s="2459" t="str">
        <f>S04_Emploi_B!F13</f>
        <v>2 Empresa pública/parapública</v>
      </c>
      <c r="G11" s="2374"/>
      <c r="H11" s="2374"/>
      <c r="I11" s="2633"/>
      <c r="J11" s="204" t="s">
        <v>953</v>
      </c>
      <c r="K11" s="2406"/>
      <c r="L11" s="483"/>
      <c r="M11" s="485" t="s">
        <v>954</v>
      </c>
      <c r="N11" s="178"/>
      <c r="O11" s="2629"/>
      <c r="P11" s="1962"/>
      <c r="Q11" s="2654"/>
      <c r="R11" s="2654"/>
      <c r="S11" s="2654"/>
      <c r="T11" s="2654"/>
      <c r="U11" s="2655"/>
      <c r="V11" s="2374"/>
      <c r="W11" s="1962"/>
      <c r="X11" s="2654"/>
      <c r="Y11" s="2654"/>
      <c r="Z11" s="2654"/>
      <c r="AA11" s="2654"/>
      <c r="AB11" s="2655"/>
      <c r="AC11" s="2403"/>
      <c r="AD11" s="2415"/>
      <c r="AE11" s="177">
        <v>1</v>
      </c>
      <c r="AF11" s="177" t="s">
        <v>955</v>
      </c>
      <c r="AG11" s="178"/>
    </row>
    <row r="12" spans="1:33" ht="13.5" customHeight="1" x14ac:dyDescent="0.25">
      <c r="A12" s="2406"/>
      <c r="B12" s="2641"/>
      <c r="C12" s="2642"/>
      <c r="D12" s="433"/>
      <c r="E12" s="177"/>
      <c r="F12" s="2459"/>
      <c r="G12" s="2374"/>
      <c r="H12" s="2374"/>
      <c r="I12" s="2633"/>
      <c r="J12" s="221" t="s">
        <v>956</v>
      </c>
      <c r="K12" s="2406"/>
      <c r="L12" s="177">
        <v>1</v>
      </c>
      <c r="M12" s="177" t="s">
        <v>957</v>
      </c>
      <c r="N12" s="178"/>
      <c r="O12" s="2629"/>
      <c r="P12" s="433"/>
      <c r="Q12" s="2449"/>
      <c r="R12" s="2449"/>
      <c r="S12" s="2449"/>
      <c r="T12" s="2449"/>
      <c r="U12" s="2450"/>
      <c r="V12" s="2374"/>
      <c r="W12" s="433"/>
      <c r="X12" s="2449"/>
      <c r="Y12" s="2449"/>
      <c r="Z12" s="2449"/>
      <c r="AA12" s="2449"/>
      <c r="AB12" s="2450"/>
      <c r="AC12" s="2403"/>
      <c r="AD12" s="2415"/>
      <c r="AE12" s="433">
        <v>2</v>
      </c>
      <c r="AF12" s="177" t="s">
        <v>958</v>
      </c>
      <c r="AG12" s="178"/>
    </row>
    <row r="13" spans="1:33" ht="13.5" customHeight="1" x14ac:dyDescent="0.25">
      <c r="A13" s="2406"/>
      <c r="B13" s="2641"/>
      <c r="C13" s="2642"/>
      <c r="D13" s="433"/>
      <c r="E13" s="177"/>
      <c r="F13" s="68" t="str">
        <f>S04_Emploi_B!F15</f>
        <v>3 Empresa privada</v>
      </c>
      <c r="G13" s="2374"/>
      <c r="H13" s="2374"/>
      <c r="I13" s="41"/>
      <c r="J13" s="204" t="s">
        <v>959</v>
      </c>
      <c r="K13" s="2406"/>
      <c r="L13" s="177">
        <v>2</v>
      </c>
      <c r="M13" s="177" t="s">
        <v>960</v>
      </c>
      <c r="N13" s="178"/>
      <c r="O13" s="2629"/>
      <c r="P13" s="433"/>
      <c r="Q13" s="2449"/>
      <c r="R13" s="2449"/>
      <c r="S13" s="2449"/>
      <c r="T13" s="2449"/>
      <c r="U13" s="2450"/>
      <c r="V13" s="2374"/>
      <c r="W13" s="433"/>
      <c r="X13" s="2449"/>
      <c r="Y13" s="2449"/>
      <c r="Z13" s="2449"/>
      <c r="AA13" s="2449"/>
      <c r="AB13" s="2450"/>
      <c r="AC13" s="2403"/>
      <c r="AD13" s="2415"/>
      <c r="AE13" s="1875">
        <v>3</v>
      </c>
      <c r="AF13" s="1875" t="s">
        <v>3820</v>
      </c>
      <c r="AG13" s="178"/>
    </row>
    <row r="14" spans="1:33" ht="15.75" customHeight="1" x14ac:dyDescent="0.25">
      <c r="A14" s="2406"/>
      <c r="B14" s="484"/>
      <c r="C14" s="15"/>
      <c r="D14" s="433"/>
      <c r="E14" s="177"/>
      <c r="F14" s="68" t="str">
        <f>S04_Emploi_B!F16</f>
        <v>4 Empresa associativa</v>
      </c>
      <c r="G14" s="68"/>
      <c r="H14" s="68"/>
      <c r="I14" s="41"/>
      <c r="J14" s="2376" t="s">
        <v>961</v>
      </c>
      <c r="K14" s="2406"/>
      <c r="L14" s="1875">
        <v>3</v>
      </c>
      <c r="M14" s="1875" t="s">
        <v>3820</v>
      </c>
      <c r="N14" s="178"/>
      <c r="O14" s="2629"/>
      <c r="P14" s="433"/>
      <c r="Q14" s="177"/>
      <c r="R14" s="177"/>
      <c r="S14" s="177"/>
      <c r="T14" s="177"/>
      <c r="U14" s="178"/>
      <c r="V14" s="2374"/>
      <c r="W14" s="433"/>
      <c r="X14" s="177"/>
      <c r="Y14" s="177"/>
      <c r="Z14" s="177"/>
      <c r="AA14" s="177"/>
      <c r="AB14" s="178"/>
      <c r="AC14" s="2665" t="s">
        <v>963</v>
      </c>
      <c r="AD14" s="2666"/>
      <c r="AE14" s="1875">
        <v>4</v>
      </c>
      <c r="AF14" s="1875" t="s">
        <v>879</v>
      </c>
      <c r="AG14" s="178"/>
    </row>
    <row r="15" spans="1:33" ht="13.5" customHeight="1" x14ac:dyDescent="0.25">
      <c r="A15" s="2406"/>
      <c r="B15" s="252"/>
      <c r="C15" s="199"/>
      <c r="D15" s="433"/>
      <c r="E15" s="177"/>
      <c r="F15" s="2374" t="str">
        <f>S04_Emploi_B!F17</f>
        <v>5 Agregado familiar como empregador de pessoal doméstico</v>
      </c>
      <c r="G15" s="68"/>
      <c r="H15" s="68"/>
      <c r="I15" s="68"/>
      <c r="J15" s="2376"/>
      <c r="K15" s="2406"/>
      <c r="L15" s="1875">
        <v>4</v>
      </c>
      <c r="M15" s="1875" t="s">
        <v>962</v>
      </c>
      <c r="N15" s="178"/>
      <c r="O15" s="2629"/>
      <c r="P15" s="433"/>
      <c r="Q15" s="485" t="s">
        <v>964</v>
      </c>
      <c r="R15" s="177"/>
      <c r="S15" s="177"/>
      <c r="T15" s="177"/>
      <c r="U15" s="178"/>
      <c r="V15" s="2374"/>
      <c r="W15" s="433"/>
      <c r="X15" s="485" t="s">
        <v>965</v>
      </c>
      <c r="Y15" s="177"/>
      <c r="Z15" s="177"/>
      <c r="AA15" s="177"/>
      <c r="AB15" s="178"/>
      <c r="AC15" s="2448" t="str">
        <f>CONCATENATE("2 Não 
►
Secção 5")</f>
        <v>2 Não 
►
Secção 5</v>
      </c>
      <c r="AD15" s="2450"/>
      <c r="AE15" s="433"/>
      <c r="AF15" s="177"/>
      <c r="AG15" s="178"/>
    </row>
    <row r="16" spans="1:33" ht="15.75" customHeight="1" x14ac:dyDescent="0.25">
      <c r="A16" s="2406"/>
      <c r="B16" s="2641" t="s">
        <v>3816</v>
      </c>
      <c r="C16" s="2642"/>
      <c r="D16" s="2678" t="s">
        <v>3817</v>
      </c>
      <c r="E16" s="2679"/>
      <c r="F16" s="2374"/>
      <c r="G16" s="68"/>
      <c r="H16" s="68"/>
      <c r="I16" s="68"/>
      <c r="J16" s="204" t="s">
        <v>966</v>
      </c>
      <c r="K16" s="2406"/>
      <c r="L16" s="433"/>
      <c r="M16" s="177"/>
      <c r="N16" s="178"/>
      <c r="O16" s="2629"/>
      <c r="P16" s="433"/>
      <c r="Q16" s="177">
        <v>1</v>
      </c>
      <c r="R16" s="177" t="s">
        <v>967</v>
      </c>
      <c r="S16" s="177"/>
      <c r="T16" s="177"/>
      <c r="U16" s="178"/>
      <c r="V16" s="2374"/>
      <c r="W16" s="433"/>
      <c r="X16" s="177">
        <v>1</v>
      </c>
      <c r="Y16" s="177" t="s">
        <v>968</v>
      </c>
      <c r="Z16" s="177"/>
      <c r="AA16" s="177"/>
      <c r="AB16" s="178"/>
      <c r="AC16" s="2448"/>
      <c r="AD16" s="2450"/>
      <c r="AE16" s="433"/>
      <c r="AF16" s="177"/>
      <c r="AG16" s="178"/>
    </row>
    <row r="17" spans="1:33" ht="13.5" customHeight="1" x14ac:dyDescent="0.25">
      <c r="A17" s="2406"/>
      <c r="B17" s="2641"/>
      <c r="C17" s="2642"/>
      <c r="D17" s="2678"/>
      <c r="E17" s="2679"/>
      <c r="F17" s="2374"/>
      <c r="G17" s="68"/>
      <c r="H17" s="68"/>
      <c r="I17" s="68"/>
      <c r="J17" s="301" t="s">
        <v>3684</v>
      </c>
      <c r="K17" s="2406"/>
      <c r="L17" s="2644"/>
      <c r="M17" s="2645"/>
      <c r="N17" s="2646"/>
      <c r="O17" s="2629"/>
      <c r="P17" s="433"/>
      <c r="Q17" s="79">
        <v>2</v>
      </c>
      <c r="R17" s="79" t="s">
        <v>969</v>
      </c>
      <c r="S17" s="177"/>
      <c r="T17" s="177"/>
      <c r="U17" s="178"/>
      <c r="V17" s="2374"/>
      <c r="W17" s="433"/>
      <c r="X17" s="79">
        <v>2</v>
      </c>
      <c r="Y17" s="79" t="s">
        <v>970</v>
      </c>
      <c r="Z17" s="177"/>
      <c r="AA17" s="177"/>
      <c r="AB17" s="178"/>
      <c r="AC17" s="2448"/>
      <c r="AD17" s="2450"/>
      <c r="AE17" s="433"/>
      <c r="AF17" s="177"/>
      <c r="AG17" s="178"/>
    </row>
    <row r="18" spans="1:33" ht="27" x14ac:dyDescent="0.25">
      <c r="A18" s="2406"/>
      <c r="B18" s="2641"/>
      <c r="C18" s="2642"/>
      <c r="D18" s="2678"/>
      <c r="E18" s="2679"/>
      <c r="F18" s="21" t="str">
        <f>S04_Emploi_B!F19</f>
        <v>6 Organismo internacional /Embaixada</v>
      </c>
      <c r="G18" s="68"/>
      <c r="H18" s="68"/>
      <c r="I18" s="68"/>
      <c r="J18" s="1300" t="s">
        <v>971</v>
      </c>
      <c r="K18" s="2406"/>
      <c r="L18" s="2644"/>
      <c r="M18" s="2645"/>
      <c r="N18" s="2646"/>
      <c r="O18" s="433" t="s">
        <v>972</v>
      </c>
      <c r="P18" s="433"/>
      <c r="Q18" s="1875">
        <v>3</v>
      </c>
      <c r="R18" s="1875" t="s">
        <v>3820</v>
      </c>
      <c r="S18" s="177"/>
      <c r="T18" s="177"/>
      <c r="U18" s="178"/>
      <c r="V18" s="2374"/>
      <c r="W18" s="433"/>
      <c r="X18" s="1875">
        <v>3</v>
      </c>
      <c r="Y18" s="1875" t="s">
        <v>3820</v>
      </c>
      <c r="Z18" s="177"/>
      <c r="AA18" s="177"/>
      <c r="AB18" s="178"/>
      <c r="AC18" s="433"/>
      <c r="AD18" s="178"/>
      <c r="AE18" s="433"/>
      <c r="AF18" s="177"/>
      <c r="AG18" s="178"/>
    </row>
    <row r="19" spans="1:33" ht="27" customHeight="1" x14ac:dyDescent="0.25">
      <c r="A19" s="2406"/>
      <c r="B19" s="2641"/>
      <c r="C19" s="2642"/>
      <c r="D19" s="2678"/>
      <c r="E19" s="2679"/>
      <c r="F19" s="571"/>
      <c r="G19" s="68"/>
      <c r="H19" s="68"/>
      <c r="I19" s="68"/>
      <c r="J19" s="203" t="s">
        <v>973</v>
      </c>
      <c r="K19" s="2406"/>
      <c r="L19" s="2644"/>
      <c r="M19" s="2645"/>
      <c r="N19" s="2646"/>
      <c r="O19" s="2523" t="str">
        <f>CONCATENATE("2 Não ►( ",TEXT(ROUND(V4,2),"0,00"),")")</f>
        <v>2 Não ►( 4,61)</v>
      </c>
      <c r="P19" s="433"/>
      <c r="Q19" s="1875">
        <v>4</v>
      </c>
      <c r="R19" s="1875" t="s">
        <v>879</v>
      </c>
      <c r="S19" s="177"/>
      <c r="T19" s="177"/>
      <c r="U19" s="178"/>
      <c r="W19" s="433"/>
      <c r="X19" s="1875">
        <v>4</v>
      </c>
      <c r="Y19" s="1875" t="s">
        <v>879</v>
      </c>
      <c r="Z19" s="177"/>
      <c r="AA19" s="177"/>
      <c r="AB19" s="178"/>
      <c r="AC19" s="433"/>
      <c r="AD19" s="178"/>
      <c r="AE19" s="433"/>
      <c r="AF19" s="177"/>
      <c r="AG19" s="178"/>
    </row>
    <row r="20" spans="1:33" ht="13.5" customHeight="1" x14ac:dyDescent="0.25">
      <c r="A20" s="2406"/>
      <c r="B20" s="2641"/>
      <c r="C20" s="2642"/>
      <c r="D20" s="2678"/>
      <c r="E20" s="2679"/>
      <c r="F20" s="486"/>
      <c r="G20" s="68"/>
      <c r="H20" s="68"/>
      <c r="I20" s="68"/>
      <c r="J20" s="1960" t="s">
        <v>3819</v>
      </c>
      <c r="K20" s="2406"/>
      <c r="L20" s="2644"/>
      <c r="M20" s="2645"/>
      <c r="N20" s="2646"/>
      <c r="O20" s="2523"/>
      <c r="P20" s="433"/>
      <c r="Q20" s="177"/>
      <c r="R20" s="177"/>
      <c r="S20" s="177"/>
      <c r="T20" s="177"/>
      <c r="U20" s="178"/>
      <c r="V20" s="433" t="s">
        <v>974</v>
      </c>
      <c r="W20" s="433"/>
      <c r="X20" s="177"/>
      <c r="Y20" s="177"/>
      <c r="Z20" s="177"/>
      <c r="AA20" s="177"/>
      <c r="AB20" s="178"/>
      <c r="AC20" s="433"/>
      <c r="AD20" s="178"/>
      <c r="AE20" s="433"/>
      <c r="AF20" s="177"/>
      <c r="AG20" s="178"/>
    </row>
    <row r="21" spans="1:33" ht="13.5" customHeight="1" x14ac:dyDescent="0.25">
      <c r="A21" s="2406"/>
      <c r="B21" s="2641"/>
      <c r="C21" s="2642"/>
      <c r="D21" s="2678"/>
      <c r="E21" s="2679"/>
      <c r="F21" s="68"/>
      <c r="G21" s="68"/>
      <c r="H21" s="68"/>
      <c r="I21" s="68"/>
      <c r="J21" s="221" t="s">
        <v>975</v>
      </c>
      <c r="K21" s="2406"/>
      <c r="L21" s="2644"/>
      <c r="M21" s="2645"/>
      <c r="N21" s="2646"/>
      <c r="O21" s="795"/>
      <c r="P21" s="433"/>
      <c r="Q21" s="177"/>
      <c r="R21" s="177"/>
      <c r="S21" s="177"/>
      <c r="T21" s="177"/>
      <c r="U21" s="178"/>
      <c r="V21" s="2523" t="str">
        <f>CONCATENATE("2 Não 
►( ",TEXT(ROUND(AC4,2),"0,00"),")")</f>
        <v>2 Não 
►( 4,63)</v>
      </c>
      <c r="W21" s="433"/>
      <c r="X21" s="177"/>
      <c r="Y21" s="177"/>
      <c r="Z21" s="177"/>
      <c r="AA21" s="177"/>
      <c r="AB21" s="178"/>
      <c r="AC21" s="433"/>
      <c r="AD21" s="178"/>
      <c r="AE21" s="433"/>
      <c r="AF21" s="177"/>
      <c r="AG21" s="178"/>
    </row>
    <row r="22" spans="1:33" ht="13.5" customHeight="1" x14ac:dyDescent="0.25">
      <c r="A22" s="2406"/>
      <c r="B22" s="2641"/>
      <c r="C22" s="2642"/>
      <c r="D22" s="2678"/>
      <c r="E22" s="2679"/>
      <c r="F22" s="209"/>
      <c r="G22" s="68"/>
      <c r="H22" s="68"/>
      <c r="I22" s="68"/>
      <c r="J22" s="204" t="s">
        <v>976</v>
      </c>
      <c r="K22" s="2406"/>
      <c r="L22" s="433"/>
      <c r="M22" s="177"/>
      <c r="N22" s="178"/>
      <c r="O22" s="795"/>
      <c r="P22" s="433"/>
      <c r="Q22" s="177"/>
      <c r="R22" s="177"/>
      <c r="S22" s="177"/>
      <c r="T22" s="177"/>
      <c r="U22" s="178"/>
      <c r="V22" s="2523"/>
      <c r="W22" s="433"/>
      <c r="X22" s="177"/>
      <c r="Y22" s="177"/>
      <c r="Z22" s="177"/>
      <c r="AA22" s="177"/>
      <c r="AB22" s="178"/>
      <c r="AC22" s="433"/>
      <c r="AD22" s="178"/>
      <c r="AE22" s="433"/>
      <c r="AF22" s="177"/>
      <c r="AG22" s="178"/>
    </row>
    <row r="23" spans="1:33" ht="13.5" customHeight="1" x14ac:dyDescent="0.25">
      <c r="A23" s="2406"/>
      <c r="B23" s="177"/>
      <c r="C23" s="178"/>
      <c r="D23" s="2678"/>
      <c r="E23" s="2679"/>
      <c r="F23" s="68"/>
      <c r="G23" s="68"/>
      <c r="H23" s="68"/>
      <c r="I23" s="68"/>
      <c r="J23" s="571"/>
      <c r="K23" s="2406"/>
      <c r="L23" s="433"/>
      <c r="M23" s="177"/>
      <c r="N23" s="2639" t="s">
        <v>977</v>
      </c>
      <c r="O23" s="795"/>
      <c r="P23" s="716"/>
      <c r="Q23" s="712"/>
      <c r="R23" s="712"/>
      <c r="S23" s="712"/>
      <c r="T23" s="712"/>
      <c r="U23" s="425"/>
      <c r="V23" s="795"/>
      <c r="W23" s="716"/>
      <c r="X23" s="712"/>
      <c r="Y23" s="712"/>
      <c r="Z23" s="712"/>
      <c r="AA23" s="712"/>
      <c r="AB23" s="425"/>
      <c r="AC23" s="433"/>
      <c r="AD23" s="178"/>
      <c r="AE23" s="433"/>
      <c r="AF23" s="177"/>
      <c r="AG23" s="2639" t="s">
        <v>978</v>
      </c>
    </row>
    <row r="24" spans="1:33" ht="13.5" customHeight="1" x14ac:dyDescent="0.25">
      <c r="A24" s="2406"/>
      <c r="B24" s="177"/>
      <c r="C24" s="178"/>
      <c r="D24" s="433"/>
      <c r="E24" s="177"/>
      <c r="F24" s="426"/>
      <c r="G24" s="68"/>
      <c r="H24" s="68"/>
      <c r="I24" s="426"/>
      <c r="J24" s="426"/>
      <c r="K24" s="2406"/>
      <c r="L24" s="488"/>
      <c r="M24" s="489"/>
      <c r="N24" s="2681"/>
      <c r="O24" s="781"/>
      <c r="P24" s="2622" t="s">
        <v>979</v>
      </c>
      <c r="Q24" s="2623"/>
      <c r="R24" s="2624"/>
      <c r="S24" s="2627" t="s">
        <v>980</v>
      </c>
      <c r="T24" s="2623"/>
      <c r="U24" s="2623"/>
      <c r="V24" s="781"/>
      <c r="W24" s="2622" t="s">
        <v>981</v>
      </c>
      <c r="X24" s="2623"/>
      <c r="Y24" s="2624"/>
      <c r="Z24" s="2627" t="s">
        <v>982</v>
      </c>
      <c r="AA24" s="2623"/>
      <c r="AB24" s="2623"/>
      <c r="AC24" s="433"/>
      <c r="AD24" s="178"/>
      <c r="AE24" s="2627" t="s">
        <v>983</v>
      </c>
      <c r="AF24" s="2622"/>
      <c r="AG24" s="2398"/>
    </row>
    <row r="25" spans="1:33" ht="14.25" customHeight="1" thickBot="1" x14ac:dyDescent="0.3">
      <c r="A25" s="2407"/>
      <c r="B25" s="490" t="s">
        <v>984</v>
      </c>
      <c r="C25" s="415" t="s">
        <v>985</v>
      </c>
      <c r="D25" s="415" t="s">
        <v>986</v>
      </c>
      <c r="E25" s="415" t="s">
        <v>987</v>
      </c>
      <c r="F25" s="415" t="s">
        <v>988</v>
      </c>
      <c r="G25" s="205" t="s">
        <v>989</v>
      </c>
      <c r="H25" s="205" t="s">
        <v>990</v>
      </c>
      <c r="I25" s="205" t="s">
        <v>991</v>
      </c>
      <c r="J25" s="205" t="s">
        <v>992</v>
      </c>
      <c r="K25" s="2407"/>
      <c r="L25" s="2630" t="s">
        <v>993</v>
      </c>
      <c r="M25" s="2631"/>
      <c r="N25" s="2682"/>
      <c r="O25" s="782"/>
      <c r="P25" s="2625"/>
      <c r="Q25" s="2625"/>
      <c r="R25" s="2626"/>
      <c r="S25" s="2628"/>
      <c r="T25" s="2625"/>
      <c r="U25" s="2625"/>
      <c r="V25" s="782"/>
      <c r="W25" s="2625"/>
      <c r="X25" s="2625"/>
      <c r="Y25" s="2626"/>
      <c r="Z25" s="2628"/>
      <c r="AA25" s="2625"/>
      <c r="AB25" s="2625"/>
      <c r="AC25" s="2368" t="s">
        <v>994</v>
      </c>
      <c r="AD25" s="2370"/>
      <c r="AE25" s="2675"/>
      <c r="AF25" s="2680"/>
      <c r="AG25" s="2640"/>
    </row>
    <row r="26" spans="1:33" ht="14.25" customHeight="1" thickTop="1" x14ac:dyDescent="0.25">
      <c r="A26" s="493" t="s">
        <v>995</v>
      </c>
      <c r="B26" s="494"/>
      <c r="C26" s="227"/>
      <c r="D26" s="227"/>
      <c r="E26" s="495"/>
      <c r="F26" s="495"/>
      <c r="G26" s="227"/>
      <c r="H26" s="227"/>
      <c r="I26" s="554"/>
      <c r="J26" s="572"/>
      <c r="K26" s="493" t="s">
        <v>996</v>
      </c>
      <c r="L26" s="499"/>
      <c r="M26" s="498"/>
      <c r="N26" s="494"/>
      <c r="O26" s="227"/>
      <c r="P26" s="496"/>
      <c r="Q26" s="496"/>
      <c r="R26" s="494"/>
      <c r="S26" s="495"/>
      <c r="T26" s="500"/>
      <c r="U26" s="501"/>
      <c r="V26" s="227"/>
      <c r="W26" s="496"/>
      <c r="X26" s="496"/>
      <c r="Y26" s="494"/>
      <c r="Z26" s="495"/>
      <c r="AA26" s="500"/>
      <c r="AB26" s="501"/>
      <c r="AC26" s="502"/>
      <c r="AD26" s="501"/>
      <c r="AE26" s="502"/>
      <c r="AF26" s="501"/>
      <c r="AG26" s="497"/>
    </row>
    <row r="27" spans="1:33" ht="14.25" customHeight="1" x14ac:dyDescent="0.25">
      <c r="A27" s="503" t="s">
        <v>997</v>
      </c>
      <c r="B27" s="504"/>
      <c r="C27" s="230"/>
      <c r="D27" s="230"/>
      <c r="E27" s="505"/>
      <c r="F27" s="505"/>
      <c r="G27" s="230"/>
      <c r="H27" s="230"/>
      <c r="I27" s="559"/>
      <c r="J27" s="573"/>
      <c r="K27" s="503" t="s">
        <v>998</v>
      </c>
      <c r="L27" s="509"/>
      <c r="M27" s="508"/>
      <c r="N27" s="504"/>
      <c r="O27" s="230"/>
      <c r="P27" s="506"/>
      <c r="Q27" s="506"/>
      <c r="R27" s="504"/>
      <c r="S27" s="505"/>
      <c r="T27" s="510"/>
      <c r="U27" s="511"/>
      <c r="V27" s="230"/>
      <c r="W27" s="506"/>
      <c r="X27" s="506"/>
      <c r="Y27" s="504"/>
      <c r="Z27" s="505"/>
      <c r="AA27" s="510"/>
      <c r="AB27" s="511"/>
      <c r="AC27" s="512"/>
      <c r="AD27" s="511"/>
      <c r="AE27" s="512"/>
      <c r="AF27" s="511"/>
      <c r="AG27" s="507"/>
    </row>
    <row r="28" spans="1:33" ht="14.25" customHeight="1" x14ac:dyDescent="0.25">
      <c r="A28" s="513">
        <v>3</v>
      </c>
      <c r="B28" s="504"/>
      <c r="C28" s="230"/>
      <c r="D28" s="230"/>
      <c r="E28" s="505"/>
      <c r="F28" s="505"/>
      <c r="G28" s="230"/>
      <c r="H28" s="230"/>
      <c r="I28" s="559"/>
      <c r="J28" s="573"/>
      <c r="K28" s="513">
        <v>3</v>
      </c>
      <c r="L28" s="509"/>
      <c r="M28" s="508"/>
      <c r="N28" s="504"/>
      <c r="O28" s="230"/>
      <c r="P28" s="506"/>
      <c r="Q28" s="506"/>
      <c r="R28" s="504"/>
      <c r="S28" s="505"/>
      <c r="T28" s="510"/>
      <c r="U28" s="511"/>
      <c r="V28" s="230"/>
      <c r="W28" s="506"/>
      <c r="X28" s="506"/>
      <c r="Y28" s="504"/>
      <c r="Z28" s="505"/>
      <c r="AA28" s="510"/>
      <c r="AB28" s="511"/>
      <c r="AC28" s="512"/>
      <c r="AD28" s="511"/>
      <c r="AE28" s="512"/>
      <c r="AF28" s="511"/>
      <c r="AG28" s="507"/>
    </row>
    <row r="29" spans="1:33" ht="14.25" customHeight="1" x14ac:dyDescent="0.25">
      <c r="A29" s="513">
        <v>4</v>
      </c>
      <c r="B29" s="504"/>
      <c r="C29" s="230"/>
      <c r="D29" s="230"/>
      <c r="E29" s="505"/>
      <c r="F29" s="505"/>
      <c r="G29" s="230"/>
      <c r="H29" s="230"/>
      <c r="I29" s="559"/>
      <c r="J29" s="573"/>
      <c r="K29" s="513">
        <v>4</v>
      </c>
      <c r="L29" s="509"/>
      <c r="M29" s="508"/>
      <c r="N29" s="504"/>
      <c r="O29" s="230"/>
      <c r="P29" s="506"/>
      <c r="Q29" s="506"/>
      <c r="R29" s="504"/>
      <c r="S29" s="505"/>
      <c r="T29" s="510"/>
      <c r="U29" s="511"/>
      <c r="V29" s="230"/>
      <c r="W29" s="506"/>
      <c r="X29" s="506"/>
      <c r="Y29" s="504"/>
      <c r="Z29" s="505"/>
      <c r="AA29" s="510"/>
      <c r="AB29" s="511"/>
      <c r="AC29" s="512"/>
      <c r="AD29" s="511"/>
      <c r="AE29" s="512"/>
      <c r="AF29" s="511"/>
      <c r="AG29" s="507"/>
    </row>
    <row r="30" spans="1:33" ht="14.25" customHeight="1" x14ac:dyDescent="0.25">
      <c r="A30" s="513">
        <v>5</v>
      </c>
      <c r="B30" s="504"/>
      <c r="C30" s="230"/>
      <c r="D30" s="230"/>
      <c r="E30" s="505"/>
      <c r="F30" s="505"/>
      <c r="G30" s="230"/>
      <c r="H30" s="230"/>
      <c r="I30" s="559"/>
      <c r="J30" s="573"/>
      <c r="K30" s="513">
        <v>5</v>
      </c>
      <c r="L30" s="509"/>
      <c r="M30" s="508"/>
      <c r="N30" s="504"/>
      <c r="O30" s="230"/>
      <c r="P30" s="506"/>
      <c r="Q30" s="506"/>
      <c r="R30" s="504"/>
      <c r="S30" s="505"/>
      <c r="T30" s="510"/>
      <c r="U30" s="511"/>
      <c r="V30" s="230"/>
      <c r="W30" s="506"/>
      <c r="X30" s="506"/>
      <c r="Y30" s="504"/>
      <c r="Z30" s="505"/>
      <c r="AA30" s="510"/>
      <c r="AB30" s="511"/>
      <c r="AC30" s="512"/>
      <c r="AD30" s="511"/>
      <c r="AE30" s="512"/>
      <c r="AF30" s="511"/>
      <c r="AG30" s="507"/>
    </row>
    <row r="31" spans="1:33" ht="14.25" customHeight="1" x14ac:dyDescent="0.25">
      <c r="A31" s="514">
        <v>6</v>
      </c>
      <c r="B31" s="504"/>
      <c r="C31" s="230"/>
      <c r="D31" s="230"/>
      <c r="E31" s="505"/>
      <c r="F31" s="505"/>
      <c r="G31" s="230"/>
      <c r="H31" s="230"/>
      <c r="I31" s="559"/>
      <c r="J31" s="573"/>
      <c r="K31" s="514">
        <v>6</v>
      </c>
      <c r="L31" s="509"/>
      <c r="M31" s="508"/>
      <c r="N31" s="504"/>
      <c r="O31" s="230"/>
      <c r="P31" s="506"/>
      <c r="Q31" s="506"/>
      <c r="R31" s="504"/>
      <c r="S31" s="505"/>
      <c r="T31" s="510"/>
      <c r="U31" s="511"/>
      <c r="V31" s="230"/>
      <c r="W31" s="506"/>
      <c r="X31" s="506"/>
      <c r="Y31" s="504"/>
      <c r="Z31" s="505"/>
      <c r="AA31" s="510"/>
      <c r="AB31" s="511"/>
      <c r="AC31" s="512"/>
      <c r="AD31" s="511"/>
      <c r="AE31" s="512"/>
      <c r="AF31" s="511"/>
      <c r="AG31" s="507"/>
    </row>
    <row r="32" spans="1:33" ht="14.25" customHeight="1" x14ac:dyDescent="0.25">
      <c r="A32" s="514">
        <v>7</v>
      </c>
      <c r="B32" s="504"/>
      <c r="C32" s="230"/>
      <c r="D32" s="230"/>
      <c r="E32" s="505"/>
      <c r="F32" s="505"/>
      <c r="G32" s="230"/>
      <c r="H32" s="230"/>
      <c r="I32" s="559"/>
      <c r="J32" s="573"/>
      <c r="K32" s="514">
        <v>7</v>
      </c>
      <c r="L32" s="509"/>
      <c r="M32" s="508"/>
      <c r="N32" s="504"/>
      <c r="O32" s="230"/>
      <c r="P32" s="506"/>
      <c r="Q32" s="506"/>
      <c r="R32" s="504"/>
      <c r="S32" s="505"/>
      <c r="T32" s="510"/>
      <c r="U32" s="511"/>
      <c r="V32" s="230"/>
      <c r="W32" s="506"/>
      <c r="X32" s="506"/>
      <c r="Y32" s="504"/>
      <c r="Z32" s="505"/>
      <c r="AA32" s="510"/>
      <c r="AB32" s="511"/>
      <c r="AC32" s="512"/>
      <c r="AD32" s="511"/>
      <c r="AE32" s="512"/>
      <c r="AF32" s="511"/>
      <c r="AG32" s="507"/>
    </row>
    <row r="33" spans="1:33" ht="14.25" customHeight="1" x14ac:dyDescent="0.25">
      <c r="A33" s="514">
        <v>8</v>
      </c>
      <c r="B33" s="504"/>
      <c r="C33" s="230"/>
      <c r="D33" s="230"/>
      <c r="E33" s="505"/>
      <c r="F33" s="505"/>
      <c r="G33" s="230"/>
      <c r="H33" s="230"/>
      <c r="I33" s="559"/>
      <c r="J33" s="573"/>
      <c r="K33" s="514">
        <v>8</v>
      </c>
      <c r="L33" s="509"/>
      <c r="M33" s="508"/>
      <c r="N33" s="504"/>
      <c r="O33" s="230"/>
      <c r="P33" s="506"/>
      <c r="Q33" s="506"/>
      <c r="R33" s="504"/>
      <c r="S33" s="505"/>
      <c r="T33" s="510"/>
      <c r="U33" s="511"/>
      <c r="V33" s="230"/>
      <c r="W33" s="506"/>
      <c r="X33" s="506"/>
      <c r="Y33" s="504"/>
      <c r="Z33" s="505"/>
      <c r="AA33" s="510"/>
      <c r="AB33" s="511"/>
      <c r="AC33" s="512"/>
      <c r="AD33" s="511"/>
      <c r="AE33" s="512"/>
      <c r="AF33" s="511"/>
      <c r="AG33" s="507"/>
    </row>
    <row r="34" spans="1:33" ht="14.25" customHeight="1" x14ac:dyDescent="0.25">
      <c r="A34" s="514">
        <v>9</v>
      </c>
      <c r="B34" s="504"/>
      <c r="C34" s="230"/>
      <c r="D34" s="230"/>
      <c r="E34" s="505"/>
      <c r="F34" s="505"/>
      <c r="G34" s="230"/>
      <c r="H34" s="230"/>
      <c r="I34" s="559"/>
      <c r="J34" s="573"/>
      <c r="K34" s="514">
        <v>9</v>
      </c>
      <c r="L34" s="509"/>
      <c r="M34" s="508"/>
      <c r="N34" s="504"/>
      <c r="O34" s="230"/>
      <c r="P34" s="506"/>
      <c r="Q34" s="506"/>
      <c r="R34" s="504"/>
      <c r="S34" s="505"/>
      <c r="T34" s="510"/>
      <c r="U34" s="511"/>
      <c r="V34" s="230"/>
      <c r="W34" s="506"/>
      <c r="X34" s="506"/>
      <c r="Y34" s="504"/>
      <c r="Z34" s="505"/>
      <c r="AA34" s="510"/>
      <c r="AB34" s="511"/>
      <c r="AC34" s="512"/>
      <c r="AD34" s="511"/>
      <c r="AE34" s="512"/>
      <c r="AF34" s="511"/>
      <c r="AG34" s="507"/>
    </row>
    <row r="35" spans="1:33" ht="14.25" customHeight="1" x14ac:dyDescent="0.25">
      <c r="A35" s="514">
        <v>10</v>
      </c>
      <c r="B35" s="504"/>
      <c r="C35" s="230"/>
      <c r="D35" s="230"/>
      <c r="E35" s="505"/>
      <c r="F35" s="505"/>
      <c r="G35" s="230"/>
      <c r="H35" s="230"/>
      <c r="I35" s="559"/>
      <c r="J35" s="573"/>
      <c r="K35" s="514">
        <v>10</v>
      </c>
      <c r="L35" s="509"/>
      <c r="M35" s="508"/>
      <c r="N35" s="504"/>
      <c r="O35" s="230"/>
      <c r="P35" s="506"/>
      <c r="Q35" s="506"/>
      <c r="R35" s="504"/>
      <c r="S35" s="505"/>
      <c r="T35" s="510"/>
      <c r="U35" s="511"/>
      <c r="V35" s="230"/>
      <c r="W35" s="506"/>
      <c r="X35" s="506"/>
      <c r="Y35" s="504"/>
      <c r="Z35" s="505"/>
      <c r="AA35" s="510"/>
      <c r="AB35" s="511"/>
      <c r="AC35" s="512"/>
      <c r="AD35" s="511"/>
      <c r="AE35" s="512"/>
      <c r="AF35" s="511"/>
      <c r="AG35" s="507"/>
    </row>
    <row r="36" spans="1:33" ht="14.25" customHeight="1" x14ac:dyDescent="0.25">
      <c r="A36" s="515">
        <v>11</v>
      </c>
      <c r="B36" s="504"/>
      <c r="C36" s="230"/>
      <c r="D36" s="230"/>
      <c r="E36" s="505"/>
      <c r="F36" s="505"/>
      <c r="G36" s="230"/>
      <c r="H36" s="230"/>
      <c r="I36" s="559"/>
      <c r="J36" s="573"/>
      <c r="K36" s="515">
        <v>11</v>
      </c>
      <c r="L36" s="509"/>
      <c r="M36" s="508"/>
      <c r="N36" s="504"/>
      <c r="O36" s="230"/>
      <c r="P36" s="506"/>
      <c r="Q36" s="506"/>
      <c r="R36" s="504"/>
      <c r="S36" s="505"/>
      <c r="T36" s="510"/>
      <c r="U36" s="511"/>
      <c r="V36" s="230"/>
      <c r="W36" s="506"/>
      <c r="X36" s="506"/>
      <c r="Y36" s="504"/>
      <c r="Z36" s="505"/>
      <c r="AA36" s="510"/>
      <c r="AB36" s="511"/>
      <c r="AC36" s="512"/>
      <c r="AD36" s="511"/>
      <c r="AE36" s="512"/>
      <c r="AF36" s="511"/>
      <c r="AG36" s="507"/>
    </row>
    <row r="37" spans="1:33" ht="14.25" customHeight="1" x14ac:dyDescent="0.25">
      <c r="A37" s="515">
        <v>12</v>
      </c>
      <c r="B37" s="504"/>
      <c r="C37" s="230"/>
      <c r="D37" s="230"/>
      <c r="E37" s="505"/>
      <c r="F37" s="505"/>
      <c r="G37" s="230"/>
      <c r="H37" s="230"/>
      <c r="I37" s="559"/>
      <c r="J37" s="573"/>
      <c r="K37" s="515">
        <v>12</v>
      </c>
      <c r="L37" s="509"/>
      <c r="M37" s="508"/>
      <c r="N37" s="504"/>
      <c r="O37" s="230"/>
      <c r="P37" s="506"/>
      <c r="Q37" s="506"/>
      <c r="R37" s="504"/>
      <c r="S37" s="505"/>
      <c r="T37" s="510"/>
      <c r="U37" s="511"/>
      <c r="V37" s="230"/>
      <c r="W37" s="506"/>
      <c r="X37" s="506"/>
      <c r="Y37" s="504"/>
      <c r="Z37" s="505"/>
      <c r="AA37" s="510"/>
      <c r="AB37" s="511"/>
      <c r="AC37" s="512"/>
      <c r="AD37" s="511"/>
      <c r="AE37" s="512"/>
      <c r="AF37" s="511"/>
      <c r="AG37" s="507"/>
    </row>
    <row r="38" spans="1:33" ht="14.25" customHeight="1" x14ac:dyDescent="0.25">
      <c r="A38" s="515">
        <v>13</v>
      </c>
      <c r="B38" s="504"/>
      <c r="C38" s="230"/>
      <c r="D38" s="230"/>
      <c r="E38" s="505"/>
      <c r="F38" s="505"/>
      <c r="G38" s="230"/>
      <c r="H38" s="230"/>
      <c r="I38" s="559"/>
      <c r="J38" s="573"/>
      <c r="K38" s="515">
        <v>13</v>
      </c>
      <c r="L38" s="509"/>
      <c r="M38" s="508"/>
      <c r="N38" s="504"/>
      <c r="O38" s="230"/>
      <c r="P38" s="506"/>
      <c r="Q38" s="506"/>
      <c r="R38" s="504"/>
      <c r="S38" s="505"/>
      <c r="T38" s="510"/>
      <c r="U38" s="511"/>
      <c r="V38" s="230"/>
      <c r="W38" s="506"/>
      <c r="X38" s="506"/>
      <c r="Y38" s="504"/>
      <c r="Z38" s="505"/>
      <c r="AA38" s="510"/>
      <c r="AB38" s="511"/>
      <c r="AC38" s="512"/>
      <c r="AD38" s="511"/>
      <c r="AE38" s="512"/>
      <c r="AF38" s="511"/>
      <c r="AG38" s="507"/>
    </row>
    <row r="39" spans="1:33" ht="14.25" customHeight="1" x14ac:dyDescent="0.25">
      <c r="A39" s="515">
        <v>14</v>
      </c>
      <c r="B39" s="504"/>
      <c r="C39" s="230"/>
      <c r="D39" s="230"/>
      <c r="E39" s="505"/>
      <c r="F39" s="505"/>
      <c r="G39" s="230"/>
      <c r="H39" s="230"/>
      <c r="I39" s="559"/>
      <c r="J39" s="573"/>
      <c r="K39" s="515">
        <v>14</v>
      </c>
      <c r="L39" s="509"/>
      <c r="M39" s="508"/>
      <c r="N39" s="504"/>
      <c r="O39" s="230"/>
      <c r="P39" s="506"/>
      <c r="Q39" s="506"/>
      <c r="R39" s="504"/>
      <c r="S39" s="505"/>
      <c r="T39" s="510"/>
      <c r="U39" s="511"/>
      <c r="V39" s="230"/>
      <c r="W39" s="506"/>
      <c r="X39" s="506"/>
      <c r="Y39" s="504"/>
      <c r="Z39" s="505"/>
      <c r="AA39" s="510"/>
      <c r="AB39" s="511"/>
      <c r="AC39" s="512"/>
      <c r="AD39" s="511"/>
      <c r="AE39" s="512"/>
      <c r="AF39" s="511"/>
      <c r="AG39" s="507"/>
    </row>
    <row r="40" spans="1:33" ht="14.25" customHeight="1" x14ac:dyDescent="0.25">
      <c r="A40" s="514">
        <v>15</v>
      </c>
      <c r="B40" s="504"/>
      <c r="C40" s="230"/>
      <c r="D40" s="230"/>
      <c r="E40" s="505"/>
      <c r="F40" s="505"/>
      <c r="G40" s="230"/>
      <c r="H40" s="230"/>
      <c r="I40" s="559"/>
      <c r="J40" s="573"/>
      <c r="K40" s="514">
        <v>15</v>
      </c>
      <c r="L40" s="509"/>
      <c r="M40" s="508"/>
      <c r="N40" s="504"/>
      <c r="O40" s="230"/>
      <c r="P40" s="506"/>
      <c r="Q40" s="506"/>
      <c r="R40" s="504"/>
      <c r="S40" s="505"/>
      <c r="T40" s="510"/>
      <c r="U40" s="511"/>
      <c r="V40" s="230"/>
      <c r="W40" s="506"/>
      <c r="X40" s="506"/>
      <c r="Y40" s="504"/>
      <c r="Z40" s="505"/>
      <c r="AA40" s="510"/>
      <c r="AB40" s="511"/>
      <c r="AC40" s="512"/>
      <c r="AD40" s="511"/>
      <c r="AE40" s="512"/>
      <c r="AF40" s="511"/>
      <c r="AG40" s="507"/>
    </row>
    <row r="41" spans="1:33" x14ac:dyDescent="0.25">
      <c r="P41" s="518"/>
      <c r="Q41" s="518"/>
      <c r="R41" s="518"/>
      <c r="S41" s="165"/>
      <c r="T41" s="165"/>
      <c r="U41" s="165"/>
      <c r="W41" s="518"/>
      <c r="X41" s="518"/>
      <c r="Y41" s="518"/>
      <c r="Z41" s="165"/>
      <c r="AA41" s="165"/>
      <c r="AB41" s="165"/>
      <c r="AC41" s="165"/>
      <c r="AD41" s="165"/>
      <c r="AE41" s="518"/>
      <c r="AF41" s="518"/>
      <c r="AG41" s="518"/>
    </row>
    <row r="42" spans="1:33" x14ac:dyDescent="0.25">
      <c r="P42" s="518"/>
      <c r="Q42" s="518"/>
      <c r="R42" s="518"/>
      <c r="S42" s="165"/>
      <c r="T42" s="165"/>
      <c r="U42" s="165"/>
      <c r="W42" s="518"/>
      <c r="X42" s="518"/>
      <c r="Y42" s="518"/>
      <c r="Z42" s="165"/>
      <c r="AA42" s="165"/>
      <c r="AB42" s="165"/>
      <c r="AC42" s="165"/>
      <c r="AD42" s="165"/>
      <c r="AE42" s="518"/>
      <c r="AF42" s="518"/>
      <c r="AG42" s="518"/>
    </row>
    <row r="43" spans="1:33" x14ac:dyDescent="0.25">
      <c r="P43" s="518"/>
      <c r="Q43" s="518"/>
      <c r="R43" s="518"/>
      <c r="S43" s="165"/>
      <c r="T43" s="165"/>
      <c r="U43" s="165"/>
      <c r="W43" s="518"/>
      <c r="X43" s="518"/>
      <c r="Y43" s="518"/>
      <c r="Z43" s="165"/>
      <c r="AA43" s="165"/>
      <c r="AB43" s="165"/>
      <c r="AC43" s="165"/>
      <c r="AD43" s="165"/>
      <c r="AE43" s="518"/>
      <c r="AF43" s="518"/>
      <c r="AG43" s="518"/>
    </row>
    <row r="44" spans="1:33" x14ac:dyDescent="0.25">
      <c r="P44" s="518"/>
      <c r="Q44" s="518"/>
      <c r="R44" s="518"/>
      <c r="S44" s="165"/>
      <c r="T44" s="165"/>
      <c r="U44" s="165"/>
      <c r="W44" s="518"/>
      <c r="X44" s="518"/>
      <c r="Y44" s="518"/>
      <c r="Z44" s="165"/>
      <c r="AA44" s="165"/>
      <c r="AB44" s="165"/>
      <c r="AC44" s="165"/>
      <c r="AD44" s="165"/>
      <c r="AE44" s="518"/>
      <c r="AF44" s="518"/>
      <c r="AG44" s="518"/>
    </row>
    <row r="45" spans="1:33" x14ac:dyDescent="0.25">
      <c r="P45" s="518"/>
      <c r="Q45" s="518"/>
      <c r="R45" s="518"/>
      <c r="S45" s="165"/>
      <c r="T45" s="165"/>
      <c r="U45" s="165"/>
      <c r="W45" s="518"/>
      <c r="X45" s="518"/>
      <c r="Y45" s="518"/>
      <c r="Z45" s="165"/>
      <c r="AA45" s="165"/>
      <c r="AB45" s="165"/>
      <c r="AC45" s="165"/>
      <c r="AD45" s="165"/>
      <c r="AE45" s="518"/>
      <c r="AF45" s="518"/>
      <c r="AG45" s="518"/>
    </row>
    <row r="46" spans="1:33" x14ac:dyDescent="0.25">
      <c r="P46" s="518"/>
      <c r="Q46" s="518"/>
      <c r="R46" s="518"/>
      <c r="S46" s="165"/>
      <c r="T46" s="165"/>
      <c r="U46" s="165"/>
      <c r="W46" s="518"/>
      <c r="X46" s="518"/>
      <c r="Y46" s="518"/>
      <c r="Z46" s="165"/>
      <c r="AA46" s="165"/>
      <c r="AB46" s="165"/>
      <c r="AC46" s="165"/>
      <c r="AD46" s="165"/>
      <c r="AE46" s="518"/>
      <c r="AF46" s="518"/>
      <c r="AG46" s="518"/>
    </row>
    <row r="47" spans="1:33" x14ac:dyDescent="0.25">
      <c r="P47" s="518"/>
      <c r="Q47" s="518"/>
      <c r="R47" s="518"/>
      <c r="S47" s="165"/>
      <c r="T47" s="165"/>
      <c r="U47" s="165"/>
      <c r="W47" s="518"/>
      <c r="X47" s="518"/>
      <c r="Y47" s="518"/>
      <c r="Z47" s="165"/>
      <c r="AA47" s="165"/>
      <c r="AB47" s="165"/>
      <c r="AC47" s="165"/>
      <c r="AD47" s="165"/>
      <c r="AE47" s="518"/>
      <c r="AF47" s="518"/>
      <c r="AG47" s="518"/>
    </row>
    <row r="48" spans="1:33" x14ac:dyDescent="0.25">
      <c r="P48" s="518"/>
      <c r="Q48" s="518"/>
      <c r="R48" s="518"/>
      <c r="S48" s="165"/>
      <c r="T48" s="165"/>
      <c r="U48" s="165"/>
      <c r="W48" s="518"/>
      <c r="X48" s="518"/>
      <c r="Y48" s="518"/>
      <c r="Z48" s="165"/>
      <c r="AA48" s="165"/>
      <c r="AB48" s="165"/>
      <c r="AC48" s="165"/>
      <c r="AD48" s="165"/>
      <c r="AE48" s="518"/>
      <c r="AF48" s="518"/>
      <c r="AG48" s="518"/>
    </row>
    <row r="49" spans="16:33" x14ac:dyDescent="0.25">
      <c r="P49" s="518"/>
      <c r="Q49" s="518"/>
      <c r="R49" s="518"/>
      <c r="S49" s="165"/>
      <c r="T49" s="165"/>
      <c r="U49" s="165"/>
      <c r="W49" s="518"/>
      <c r="X49" s="518"/>
      <c r="Y49" s="518"/>
      <c r="Z49" s="165"/>
      <c r="AA49" s="165"/>
      <c r="AB49" s="165"/>
      <c r="AC49" s="165"/>
      <c r="AD49" s="165"/>
      <c r="AE49" s="518"/>
      <c r="AF49" s="518"/>
      <c r="AG49" s="518"/>
    </row>
    <row r="50" spans="16:33" x14ac:dyDescent="0.25">
      <c r="P50" s="518"/>
      <c r="Q50" s="518"/>
      <c r="R50" s="518"/>
      <c r="S50" s="165"/>
      <c r="T50" s="165"/>
      <c r="U50" s="165"/>
      <c r="W50" s="518"/>
      <c r="X50" s="518"/>
      <c r="Y50" s="518"/>
      <c r="Z50" s="165"/>
      <c r="AA50" s="165"/>
      <c r="AB50" s="165"/>
      <c r="AC50" s="165"/>
      <c r="AD50" s="165"/>
      <c r="AE50" s="518"/>
      <c r="AF50" s="518"/>
      <c r="AG50" s="518"/>
    </row>
    <row r="51" spans="16:33" x14ac:dyDescent="0.25">
      <c r="P51" s="518"/>
      <c r="Q51" s="518"/>
      <c r="R51" s="518"/>
      <c r="S51" s="165"/>
      <c r="T51" s="165"/>
      <c r="U51" s="165"/>
      <c r="W51" s="518"/>
      <c r="X51" s="518"/>
      <c r="Y51" s="518"/>
      <c r="Z51" s="165"/>
      <c r="AA51" s="165"/>
      <c r="AB51" s="165"/>
      <c r="AC51" s="165"/>
      <c r="AD51" s="165"/>
      <c r="AE51" s="518"/>
      <c r="AF51" s="518"/>
      <c r="AG51" s="518"/>
    </row>
    <row r="52" spans="16:33" x14ac:dyDescent="0.25">
      <c r="P52" s="518"/>
      <c r="Q52" s="518"/>
      <c r="R52" s="518"/>
      <c r="S52" s="165"/>
      <c r="T52" s="165"/>
      <c r="U52" s="165"/>
      <c r="W52" s="518"/>
      <c r="X52" s="518"/>
      <c r="Y52" s="518"/>
      <c r="Z52" s="165"/>
      <c r="AA52" s="165"/>
      <c r="AB52" s="165"/>
      <c r="AC52" s="165"/>
      <c r="AD52" s="165"/>
      <c r="AE52" s="518"/>
      <c r="AF52" s="518"/>
      <c r="AG52" s="518"/>
    </row>
    <row r="53" spans="16:33" x14ac:dyDescent="0.25">
      <c r="P53" s="518"/>
      <c r="Q53" s="518"/>
      <c r="R53" s="518"/>
      <c r="S53" s="165"/>
      <c r="T53" s="165"/>
      <c r="U53" s="165"/>
      <c r="W53" s="518"/>
      <c r="X53" s="518"/>
      <c r="Y53" s="518"/>
      <c r="Z53" s="165"/>
      <c r="AA53" s="165"/>
      <c r="AB53" s="165"/>
      <c r="AC53" s="165"/>
      <c r="AD53" s="165"/>
      <c r="AE53" s="518"/>
      <c r="AF53" s="518"/>
      <c r="AG53" s="518"/>
    </row>
    <row r="54" spans="16:33" x14ac:dyDescent="0.25">
      <c r="P54" s="518"/>
      <c r="Q54" s="518"/>
      <c r="R54" s="518"/>
      <c r="S54" s="165"/>
      <c r="T54" s="165"/>
      <c r="U54" s="165"/>
      <c r="W54" s="518"/>
      <c r="X54" s="518"/>
      <c r="Y54" s="518"/>
      <c r="Z54" s="165"/>
      <c r="AA54" s="165"/>
      <c r="AB54" s="165"/>
      <c r="AC54" s="165"/>
      <c r="AD54" s="165"/>
      <c r="AE54" s="518"/>
      <c r="AF54" s="518"/>
      <c r="AG54" s="518"/>
    </row>
    <row r="55" spans="16:33" x14ac:dyDescent="0.25">
      <c r="P55" s="518"/>
      <c r="Q55" s="518"/>
      <c r="R55" s="518"/>
      <c r="S55" s="165"/>
      <c r="T55" s="165"/>
      <c r="U55" s="165"/>
      <c r="W55" s="518"/>
      <c r="X55" s="518"/>
      <c r="Y55" s="518"/>
      <c r="Z55" s="165"/>
      <c r="AA55" s="165"/>
      <c r="AB55" s="165"/>
      <c r="AC55" s="165"/>
      <c r="AD55" s="165"/>
      <c r="AE55" s="518"/>
      <c r="AF55" s="518"/>
      <c r="AG55" s="518"/>
    </row>
    <row r="56" spans="16:33" x14ac:dyDescent="0.25">
      <c r="P56" s="518"/>
      <c r="Q56" s="518"/>
      <c r="R56" s="518"/>
      <c r="S56" s="165"/>
      <c r="T56" s="165"/>
      <c r="U56" s="165"/>
      <c r="W56" s="518"/>
      <c r="X56" s="518"/>
      <c r="Y56" s="518"/>
      <c r="Z56" s="165"/>
      <c r="AA56" s="165"/>
      <c r="AB56" s="165"/>
      <c r="AC56" s="165"/>
      <c r="AD56" s="165"/>
      <c r="AE56" s="518"/>
      <c r="AF56" s="518"/>
      <c r="AG56" s="518"/>
    </row>
    <row r="57" spans="16:33" x14ac:dyDescent="0.25">
      <c r="P57" s="518"/>
      <c r="Q57" s="518"/>
      <c r="R57" s="518"/>
      <c r="S57" s="165"/>
      <c r="T57" s="165"/>
      <c r="U57" s="165"/>
      <c r="W57" s="518"/>
      <c r="X57" s="518"/>
      <c r="Y57" s="518"/>
      <c r="Z57" s="165"/>
      <c r="AA57" s="165"/>
      <c r="AB57" s="165"/>
      <c r="AC57" s="165"/>
      <c r="AD57" s="165"/>
      <c r="AE57" s="518"/>
      <c r="AF57" s="518"/>
      <c r="AG57" s="518"/>
    </row>
    <row r="58" spans="16:33" x14ac:dyDescent="0.25">
      <c r="P58" s="518"/>
      <c r="Q58" s="518"/>
      <c r="R58" s="518"/>
      <c r="S58" s="165"/>
      <c r="T58" s="165"/>
      <c r="U58" s="165"/>
      <c r="W58" s="518"/>
      <c r="X58" s="518"/>
      <c r="Y58" s="518"/>
      <c r="Z58" s="165"/>
      <c r="AA58" s="165"/>
      <c r="AB58" s="165"/>
      <c r="AC58" s="165"/>
      <c r="AD58" s="165"/>
      <c r="AE58" s="518"/>
      <c r="AF58" s="518"/>
      <c r="AG58" s="518"/>
    </row>
    <row r="59" spans="16:33" x14ac:dyDescent="0.25">
      <c r="P59" s="518"/>
      <c r="Q59" s="518"/>
      <c r="R59" s="518"/>
      <c r="S59" s="165"/>
      <c r="T59" s="165"/>
      <c r="U59" s="165"/>
      <c r="W59" s="518"/>
      <c r="X59" s="518"/>
      <c r="Y59" s="518"/>
      <c r="Z59" s="165"/>
      <c r="AA59" s="165"/>
      <c r="AB59" s="165"/>
      <c r="AC59" s="165"/>
      <c r="AD59" s="165"/>
      <c r="AE59" s="518"/>
      <c r="AF59" s="518"/>
      <c r="AG59" s="518"/>
    </row>
    <row r="60" spans="16:33" x14ac:dyDescent="0.25">
      <c r="P60" s="518"/>
      <c r="Q60" s="518"/>
      <c r="R60" s="518"/>
      <c r="S60" s="165"/>
      <c r="T60" s="165"/>
      <c r="U60" s="165"/>
      <c r="W60" s="518"/>
      <c r="X60" s="518"/>
      <c r="Y60" s="518"/>
      <c r="Z60" s="165"/>
      <c r="AA60" s="165"/>
      <c r="AB60" s="165"/>
      <c r="AC60" s="165"/>
      <c r="AD60" s="165"/>
      <c r="AE60" s="518"/>
      <c r="AF60" s="518"/>
      <c r="AG60" s="518"/>
    </row>
    <row r="61" spans="16:33" x14ac:dyDescent="0.25">
      <c r="P61" s="518"/>
      <c r="Q61" s="518"/>
      <c r="R61" s="518"/>
      <c r="S61" s="165"/>
      <c r="T61" s="165"/>
      <c r="U61" s="165"/>
      <c r="W61" s="518"/>
      <c r="X61" s="518"/>
      <c r="Y61" s="518"/>
      <c r="Z61" s="165"/>
      <c r="AA61" s="165"/>
      <c r="AB61" s="165"/>
      <c r="AC61" s="165"/>
      <c r="AD61" s="165"/>
      <c r="AE61" s="518"/>
      <c r="AF61" s="518"/>
      <c r="AG61" s="518"/>
    </row>
    <row r="62" spans="16:33" x14ac:dyDescent="0.25">
      <c r="P62" s="518"/>
      <c r="Q62" s="518"/>
      <c r="R62" s="518"/>
      <c r="S62" s="165"/>
      <c r="T62" s="165"/>
      <c r="U62" s="165"/>
      <c r="W62" s="518"/>
      <c r="X62" s="518"/>
      <c r="Y62" s="518"/>
      <c r="Z62" s="165"/>
      <c r="AA62" s="165"/>
      <c r="AB62" s="165"/>
      <c r="AC62" s="165"/>
      <c r="AD62" s="165"/>
      <c r="AE62" s="518"/>
      <c r="AF62" s="518"/>
      <c r="AG62" s="518"/>
    </row>
    <row r="63" spans="16:33" x14ac:dyDescent="0.25">
      <c r="P63" s="518"/>
      <c r="Q63" s="518"/>
      <c r="R63" s="518"/>
      <c r="S63" s="165"/>
      <c r="T63" s="165"/>
      <c r="U63" s="165"/>
      <c r="W63" s="518"/>
      <c r="X63" s="518"/>
      <c r="Y63" s="518"/>
      <c r="Z63" s="165"/>
      <c r="AA63" s="165"/>
      <c r="AB63" s="165"/>
      <c r="AC63" s="165"/>
      <c r="AD63" s="165"/>
      <c r="AE63" s="518"/>
      <c r="AF63" s="518"/>
      <c r="AG63" s="518"/>
    </row>
    <row r="64" spans="16:33" x14ac:dyDescent="0.25">
      <c r="P64" s="518"/>
      <c r="Q64" s="518"/>
      <c r="R64" s="518"/>
      <c r="S64" s="165"/>
      <c r="T64" s="165"/>
      <c r="U64" s="165"/>
      <c r="W64" s="518"/>
      <c r="X64" s="518"/>
      <c r="Y64" s="518"/>
      <c r="Z64" s="165"/>
      <c r="AA64" s="165"/>
      <c r="AB64" s="165"/>
      <c r="AC64" s="165"/>
      <c r="AD64" s="165"/>
      <c r="AE64" s="518"/>
      <c r="AF64" s="518"/>
      <c r="AG64" s="518"/>
    </row>
    <row r="65" spans="16:33" x14ac:dyDescent="0.25">
      <c r="P65" s="518"/>
      <c r="Q65" s="518"/>
      <c r="R65" s="518"/>
      <c r="S65" s="165"/>
      <c r="T65" s="165"/>
      <c r="U65" s="165"/>
      <c r="W65" s="518"/>
      <c r="X65" s="518"/>
      <c r="Y65" s="518"/>
      <c r="Z65" s="165"/>
      <c r="AA65" s="165"/>
      <c r="AB65" s="165"/>
      <c r="AC65" s="165"/>
      <c r="AD65" s="165"/>
      <c r="AE65" s="518"/>
      <c r="AF65" s="518"/>
      <c r="AG65" s="518"/>
    </row>
    <row r="66" spans="16:33" x14ac:dyDescent="0.25">
      <c r="P66" s="518"/>
      <c r="Q66" s="518"/>
      <c r="R66" s="518"/>
      <c r="S66" s="165"/>
      <c r="T66" s="165"/>
      <c r="U66" s="165"/>
      <c r="W66" s="518"/>
      <c r="X66" s="518"/>
      <c r="Y66" s="518"/>
      <c r="Z66" s="165"/>
      <c r="AA66" s="165"/>
      <c r="AB66" s="165"/>
      <c r="AC66" s="165"/>
      <c r="AD66" s="165"/>
      <c r="AE66" s="518"/>
      <c r="AF66" s="518"/>
      <c r="AG66" s="518"/>
    </row>
    <row r="67" spans="16:33" x14ac:dyDescent="0.25">
      <c r="P67" s="518"/>
      <c r="Q67" s="518"/>
      <c r="R67" s="518"/>
      <c r="S67" s="165"/>
      <c r="T67" s="165"/>
      <c r="U67" s="165"/>
      <c r="W67" s="518"/>
      <c r="X67" s="518"/>
      <c r="Y67" s="518"/>
      <c r="Z67" s="165"/>
      <c r="AA67" s="165"/>
      <c r="AB67" s="165"/>
      <c r="AC67" s="165"/>
      <c r="AD67" s="165"/>
      <c r="AE67" s="518"/>
      <c r="AF67" s="518"/>
      <c r="AG67" s="518"/>
    </row>
    <row r="68" spans="16:33" x14ac:dyDescent="0.25">
      <c r="P68" s="518"/>
      <c r="Q68" s="518"/>
      <c r="R68" s="518"/>
      <c r="S68" s="165"/>
      <c r="T68" s="165"/>
      <c r="U68" s="165"/>
      <c r="W68" s="518"/>
      <c r="X68" s="518"/>
      <c r="Y68" s="518"/>
      <c r="Z68" s="165"/>
      <c r="AA68" s="165"/>
      <c r="AB68" s="165"/>
      <c r="AC68" s="165"/>
      <c r="AD68" s="165"/>
      <c r="AE68" s="518"/>
      <c r="AF68" s="518"/>
      <c r="AG68" s="518"/>
    </row>
    <row r="69" spans="16:33" x14ac:dyDescent="0.25">
      <c r="P69" s="518"/>
      <c r="Q69" s="518"/>
      <c r="R69" s="518"/>
      <c r="S69" s="165"/>
      <c r="T69" s="165"/>
      <c r="U69" s="165"/>
      <c r="W69" s="518"/>
      <c r="X69" s="518"/>
      <c r="Y69" s="518"/>
      <c r="Z69" s="165"/>
      <c r="AA69" s="165"/>
      <c r="AB69" s="165"/>
      <c r="AC69" s="165"/>
      <c r="AD69" s="165"/>
      <c r="AE69" s="518"/>
      <c r="AF69" s="518"/>
      <c r="AG69" s="518"/>
    </row>
    <row r="70" spans="16:33" x14ac:dyDescent="0.25">
      <c r="P70" s="518"/>
      <c r="Q70" s="518"/>
      <c r="R70" s="518"/>
      <c r="S70" s="165"/>
      <c r="T70" s="165"/>
      <c r="U70" s="165"/>
      <c r="W70" s="518"/>
      <c r="X70" s="518"/>
      <c r="Y70" s="518"/>
      <c r="Z70" s="165"/>
      <c r="AA70" s="165"/>
      <c r="AB70" s="165"/>
      <c r="AC70" s="165"/>
      <c r="AD70" s="165"/>
      <c r="AE70" s="518"/>
      <c r="AF70" s="518"/>
      <c r="AG70" s="518"/>
    </row>
    <row r="71" spans="16:33" x14ac:dyDescent="0.25">
      <c r="P71" s="518"/>
      <c r="Q71" s="518"/>
      <c r="R71" s="518"/>
      <c r="S71" s="165"/>
      <c r="T71" s="165"/>
      <c r="U71" s="165"/>
      <c r="W71" s="518"/>
      <c r="X71" s="518"/>
      <c r="Y71" s="518"/>
      <c r="Z71" s="165"/>
      <c r="AA71" s="165"/>
      <c r="AB71" s="165"/>
      <c r="AC71" s="165"/>
      <c r="AD71" s="165"/>
      <c r="AE71" s="518"/>
      <c r="AF71" s="518"/>
      <c r="AG71" s="518"/>
    </row>
    <row r="72" spans="16:33" x14ac:dyDescent="0.25">
      <c r="P72" s="518"/>
      <c r="Q72" s="518"/>
      <c r="R72" s="518"/>
      <c r="S72" s="165"/>
      <c r="T72" s="165"/>
      <c r="U72" s="165"/>
      <c r="W72" s="518"/>
      <c r="X72" s="518"/>
      <c r="Y72" s="518"/>
      <c r="Z72" s="165"/>
      <c r="AA72" s="165"/>
      <c r="AB72" s="165"/>
      <c r="AC72" s="165"/>
      <c r="AD72" s="165"/>
      <c r="AE72" s="518"/>
      <c r="AF72" s="518"/>
      <c r="AG72" s="518"/>
    </row>
    <row r="73" spans="16:33" x14ac:dyDescent="0.25">
      <c r="P73" s="518"/>
      <c r="Q73" s="518"/>
      <c r="R73" s="518"/>
      <c r="S73" s="165"/>
      <c r="T73" s="165"/>
      <c r="U73" s="165"/>
      <c r="W73" s="518"/>
      <c r="X73" s="518"/>
      <c r="Y73" s="518"/>
      <c r="Z73" s="165"/>
      <c r="AA73" s="165"/>
      <c r="AB73" s="165"/>
      <c r="AC73" s="165"/>
      <c r="AD73" s="165"/>
      <c r="AE73" s="518"/>
      <c r="AF73" s="518"/>
      <c r="AG73" s="518"/>
    </row>
    <row r="74" spans="16:33" x14ac:dyDescent="0.25">
      <c r="P74" s="518"/>
      <c r="Q74" s="518"/>
      <c r="R74" s="518"/>
      <c r="S74" s="165"/>
      <c r="T74" s="165"/>
      <c r="U74" s="165"/>
      <c r="W74" s="518"/>
      <c r="X74" s="518"/>
      <c r="Y74" s="518"/>
      <c r="Z74" s="165"/>
      <c r="AA74" s="165"/>
      <c r="AB74" s="165"/>
      <c r="AC74" s="165"/>
      <c r="AD74" s="165"/>
      <c r="AE74" s="518"/>
      <c r="AF74" s="518"/>
      <c r="AG74" s="518"/>
    </row>
    <row r="75" spans="16:33" x14ac:dyDescent="0.25">
      <c r="P75" s="518"/>
      <c r="Q75" s="518"/>
      <c r="R75" s="518"/>
      <c r="S75" s="165"/>
      <c r="T75" s="165"/>
      <c r="U75" s="165"/>
      <c r="W75" s="518"/>
      <c r="X75" s="518"/>
      <c r="Y75" s="518"/>
      <c r="Z75" s="165"/>
      <c r="AA75" s="165"/>
      <c r="AB75" s="165"/>
      <c r="AC75" s="165"/>
      <c r="AD75" s="165"/>
      <c r="AE75" s="518"/>
      <c r="AF75" s="518"/>
      <c r="AG75" s="518"/>
    </row>
    <row r="76" spans="16:33" x14ac:dyDescent="0.25">
      <c r="P76" s="518"/>
      <c r="Q76" s="518"/>
      <c r="R76" s="518"/>
      <c r="S76" s="165"/>
      <c r="T76" s="165"/>
      <c r="U76" s="165"/>
      <c r="W76" s="518"/>
      <c r="X76" s="518"/>
      <c r="Y76" s="518"/>
      <c r="Z76" s="165"/>
      <c r="AA76" s="165"/>
      <c r="AB76" s="165"/>
      <c r="AC76" s="165"/>
      <c r="AD76" s="165"/>
      <c r="AE76" s="518"/>
      <c r="AF76" s="518"/>
      <c r="AG76" s="518"/>
    </row>
    <row r="77" spans="16:33" x14ac:dyDescent="0.25">
      <c r="P77" s="518"/>
      <c r="Q77" s="518"/>
      <c r="R77" s="518"/>
      <c r="S77" s="165"/>
      <c r="T77" s="165"/>
      <c r="U77" s="165"/>
      <c r="W77" s="518"/>
      <c r="X77" s="518"/>
      <c r="Y77" s="518"/>
      <c r="Z77" s="165"/>
      <c r="AA77" s="165"/>
      <c r="AB77" s="165"/>
      <c r="AC77" s="165"/>
      <c r="AD77" s="165"/>
      <c r="AE77" s="518"/>
      <c r="AF77" s="518"/>
      <c r="AG77" s="518"/>
    </row>
    <row r="78" spans="16:33" x14ac:dyDescent="0.25">
      <c r="P78" s="518"/>
      <c r="Q78" s="518"/>
      <c r="R78" s="518"/>
      <c r="S78" s="165"/>
      <c r="T78" s="165"/>
      <c r="U78" s="165"/>
      <c r="W78" s="518"/>
      <c r="X78" s="518"/>
      <c r="Y78" s="518"/>
      <c r="Z78" s="165"/>
      <c r="AA78" s="165"/>
      <c r="AB78" s="165"/>
      <c r="AC78" s="165"/>
      <c r="AD78" s="165"/>
      <c r="AE78" s="518"/>
      <c r="AF78" s="518"/>
      <c r="AG78" s="518"/>
    </row>
    <row r="79" spans="16:33" x14ac:dyDescent="0.25">
      <c r="P79" s="518"/>
      <c r="Q79" s="518"/>
      <c r="R79" s="518"/>
      <c r="S79" s="165"/>
      <c r="T79" s="165"/>
      <c r="U79" s="165"/>
      <c r="W79" s="518"/>
      <c r="X79" s="518"/>
      <c r="Y79" s="518"/>
      <c r="Z79" s="165"/>
      <c r="AA79" s="165"/>
      <c r="AB79" s="165"/>
      <c r="AC79" s="165"/>
      <c r="AD79" s="165"/>
      <c r="AE79" s="518"/>
      <c r="AF79" s="518"/>
      <c r="AG79" s="518"/>
    </row>
    <row r="80" spans="16:33" x14ac:dyDescent="0.25">
      <c r="P80" s="518"/>
      <c r="Q80" s="518"/>
      <c r="R80" s="518"/>
      <c r="S80" s="165"/>
      <c r="T80" s="165"/>
      <c r="U80" s="165"/>
      <c r="W80" s="518"/>
      <c r="X80" s="518"/>
      <c r="Y80" s="518"/>
      <c r="Z80" s="165"/>
      <c r="AA80" s="165"/>
      <c r="AB80" s="165"/>
      <c r="AC80" s="165"/>
      <c r="AD80" s="165"/>
      <c r="AE80" s="518"/>
      <c r="AF80" s="518"/>
      <c r="AG80" s="518"/>
    </row>
    <row r="81" spans="16:33" x14ac:dyDescent="0.25">
      <c r="P81" s="518"/>
      <c r="Q81" s="518"/>
      <c r="R81" s="518"/>
      <c r="S81" s="165"/>
      <c r="T81" s="165"/>
      <c r="U81" s="165"/>
      <c r="W81" s="518"/>
      <c r="X81" s="518"/>
      <c r="Y81" s="518"/>
      <c r="Z81" s="165"/>
      <c r="AA81" s="165"/>
      <c r="AB81" s="165"/>
      <c r="AC81" s="165"/>
      <c r="AD81" s="165"/>
      <c r="AE81" s="518"/>
      <c r="AF81" s="518"/>
      <c r="AG81" s="518"/>
    </row>
    <row r="82" spans="16:33" x14ac:dyDescent="0.25">
      <c r="P82" s="518"/>
      <c r="Q82" s="518"/>
      <c r="R82" s="518"/>
      <c r="S82" s="165"/>
      <c r="T82" s="165"/>
      <c r="U82" s="165"/>
      <c r="W82" s="518"/>
      <c r="X82" s="518"/>
      <c r="Y82" s="518"/>
      <c r="Z82" s="165"/>
      <c r="AA82" s="165"/>
      <c r="AB82" s="165"/>
      <c r="AC82" s="165"/>
      <c r="AD82" s="165"/>
      <c r="AE82" s="518"/>
      <c r="AF82" s="518"/>
      <c r="AG82" s="518"/>
    </row>
    <row r="83" spans="16:33" x14ac:dyDescent="0.25">
      <c r="P83" s="518"/>
      <c r="Q83" s="518"/>
      <c r="R83" s="518"/>
      <c r="S83" s="165"/>
      <c r="T83" s="165"/>
      <c r="U83" s="165"/>
      <c r="W83" s="518"/>
      <c r="X83" s="518"/>
      <c r="Y83" s="518"/>
      <c r="Z83" s="165"/>
      <c r="AA83" s="165"/>
      <c r="AB83" s="165"/>
      <c r="AC83" s="165"/>
      <c r="AD83" s="165"/>
      <c r="AE83" s="518"/>
      <c r="AF83" s="518"/>
      <c r="AG83" s="518"/>
    </row>
    <row r="84" spans="16:33" x14ac:dyDescent="0.25">
      <c r="P84" s="518"/>
      <c r="Q84" s="518"/>
      <c r="R84" s="518"/>
      <c r="S84" s="165"/>
      <c r="T84" s="165"/>
      <c r="U84" s="165"/>
      <c r="W84" s="518"/>
      <c r="X84" s="518"/>
      <c r="Y84" s="518"/>
      <c r="Z84" s="165"/>
      <c r="AA84" s="165"/>
      <c r="AB84" s="165"/>
      <c r="AC84" s="165"/>
      <c r="AD84" s="165"/>
      <c r="AE84" s="518"/>
      <c r="AF84" s="518"/>
      <c r="AG84" s="518"/>
    </row>
    <row r="85" spans="16:33" x14ac:dyDescent="0.25">
      <c r="P85" s="518"/>
      <c r="Q85" s="518"/>
      <c r="R85" s="518"/>
      <c r="S85" s="165"/>
      <c r="T85" s="165"/>
      <c r="U85" s="165"/>
      <c r="W85" s="518"/>
      <c r="X85" s="518"/>
      <c r="Y85" s="518"/>
      <c r="Z85" s="165"/>
      <c r="AA85" s="165"/>
      <c r="AB85" s="165"/>
      <c r="AC85" s="165"/>
      <c r="AD85" s="165"/>
      <c r="AE85" s="518"/>
      <c r="AF85" s="518"/>
      <c r="AG85" s="518"/>
    </row>
    <row r="86" spans="16:33" x14ac:dyDescent="0.25">
      <c r="P86" s="518"/>
      <c r="Q86" s="518"/>
      <c r="R86" s="518"/>
      <c r="S86" s="165"/>
      <c r="T86" s="165"/>
      <c r="U86" s="165"/>
      <c r="W86" s="518"/>
      <c r="X86" s="518"/>
      <c r="Y86" s="518"/>
      <c r="Z86" s="165"/>
      <c r="AA86" s="165"/>
      <c r="AB86" s="165"/>
      <c r="AC86" s="165"/>
      <c r="AD86" s="165"/>
      <c r="AE86" s="518"/>
      <c r="AF86" s="518"/>
      <c r="AG86" s="518"/>
    </row>
    <row r="87" spans="16:33" x14ac:dyDescent="0.25">
      <c r="P87" s="518"/>
      <c r="Q87" s="518"/>
      <c r="R87" s="518"/>
      <c r="S87" s="165"/>
      <c r="T87" s="165"/>
      <c r="U87" s="165"/>
      <c r="W87" s="518"/>
      <c r="X87" s="518"/>
      <c r="Y87" s="518"/>
      <c r="Z87" s="165"/>
      <c r="AA87" s="165"/>
      <c r="AB87" s="165"/>
      <c r="AC87" s="165"/>
      <c r="AD87" s="165"/>
      <c r="AE87" s="518"/>
      <c r="AF87" s="518"/>
      <c r="AG87" s="518"/>
    </row>
    <row r="88" spans="16:33" x14ac:dyDescent="0.25">
      <c r="P88" s="518"/>
      <c r="Q88" s="518"/>
      <c r="R88" s="518"/>
      <c r="S88" s="165"/>
      <c r="T88" s="165"/>
      <c r="U88" s="165"/>
      <c r="W88" s="518"/>
      <c r="X88" s="518"/>
      <c r="Y88" s="518"/>
      <c r="Z88" s="165"/>
      <c r="AA88" s="165"/>
      <c r="AB88" s="165"/>
      <c r="AC88" s="165"/>
      <c r="AD88" s="165"/>
      <c r="AE88" s="518"/>
      <c r="AF88" s="518"/>
      <c r="AG88" s="518"/>
    </row>
    <row r="89" spans="16:33" x14ac:dyDescent="0.25">
      <c r="P89" s="518"/>
      <c r="Q89" s="518"/>
      <c r="R89" s="518"/>
      <c r="S89" s="165"/>
      <c r="T89" s="165"/>
      <c r="U89" s="165"/>
      <c r="W89" s="518"/>
      <c r="X89" s="518"/>
      <c r="Y89" s="518"/>
      <c r="Z89" s="165"/>
      <c r="AA89" s="165"/>
      <c r="AB89" s="165"/>
      <c r="AC89" s="165"/>
      <c r="AD89" s="165"/>
      <c r="AE89" s="518"/>
      <c r="AF89" s="518"/>
      <c r="AG89" s="518"/>
    </row>
  </sheetData>
  <customSheetViews>
    <customSheetView guid="{9C153D9E-615C-443B-9CD7-551163282F03}" scale="180" showPageBreaks="1" printArea="1" view="pageBreakPreview" topLeftCell="P4">
      <selection activeCell="V5" sqref="V5:V18"/>
      <colBreaks count="1" manualBreakCount="1">
        <brk id="10" max="39" man="1"/>
      </colBreaks>
      <pageMargins left="0.314" right="0.314" top="0.11799999999999999" bottom="0.27500000000000002" header="0.157" footer="0.11799999999999999"/>
      <pageSetup firstPageNumber="22" orientation="landscape" r:id="rId1"/>
      <headerFooter>
        <oddFooter>&amp;C&amp;P</oddFooter>
      </headerFooter>
    </customSheetView>
    <customSheetView guid="{BE9F68F7-D81B-4526-9959-D871EC50BDFF}" scale="180" showPageBreaks="1" printArea="1" view="pageBreakPreview" topLeftCell="P4">
      <selection activeCell="V5" sqref="V5:V18"/>
      <colBreaks count="1" manualBreakCount="1">
        <brk id="10" max="39" man="1"/>
      </colBreaks>
      <pageMargins left="0.314" right="0.314" top="0.11799999999999999" bottom="0.27500000000000002" header="0.157" footer="0.11799999999999999"/>
      <pageSetup firstPageNumber="22" orientation="landscape" r:id="rId2"/>
      <headerFooter>
        <oddFooter>&amp;C&amp;P</oddFooter>
      </headerFooter>
    </customSheetView>
    <customSheetView guid="{EF790C5B-80DA-4544-9EB7-EFE0323B2298}" scale="180" showPageBreaks="1" printArea="1" view="pageBreakPreview" topLeftCell="N1">
      <selection activeCell="AE13" sqref="AE13:AF14"/>
      <colBreaks count="1" manualBreakCount="1">
        <brk id="10" max="39" man="1"/>
      </colBreaks>
      <pageMargins left="0.314" right="0.314" top="0.11799999999999999" bottom="0.27500000000000002" header="0.157" footer="0.11799999999999999"/>
      <pageSetup firstPageNumber="22"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9" man="1"/>
      </colBreaks>
      <pageMargins left="0.314" right="0.314" top="0.11799999999999999" bottom="0.27500000000000002" header="0.157" footer="0.11799999999999999"/>
      <pageSetup firstPageNumber="22" orientation="landscape" r:id="rId4"/>
      <headerFooter>
        <oddFooter>&amp;C&amp;P</oddFooter>
      </headerFooter>
    </customSheetView>
    <customSheetView guid="{BFEC163F-7C4E-49B7-9F32-15225772E72F}" scale="120" showPageBreaks="1" printArea="1" view="pageBreakPreview">
      <selection activeCell="K2" sqref="K2"/>
      <colBreaks count="1" manualBreakCount="1">
        <brk id="10" max="39" man="1"/>
      </colBreaks>
      <pageMargins left="0.314" right="0.314" top="0.11799999999999999" bottom="0.27500000000000002" header="0.157" footer="0.11799999999999999"/>
      <pageSetup firstPageNumber="22" orientation="landscape" r:id="rId5"/>
      <headerFooter>
        <oddFooter>&amp;C&amp;P</oddFooter>
      </headerFooter>
    </customSheetView>
    <customSheetView guid="{5529DB6B-163A-4048-9107-267B30B97DF3}" scale="120" showPageBreaks="1" printArea="1" view="pageBreakPreview" topLeftCell="F1">
      <selection activeCell="J18" sqref="J18"/>
      <colBreaks count="1" manualBreakCount="1">
        <brk id="10" max="39" man="1"/>
      </colBreaks>
      <pageMargins left="0.314" right="0.314" top="0.11799999999999999" bottom="0.27500000000000002" header="0.157" footer="0.11799999999999999"/>
      <pageSetup firstPageNumber="22" orientation="landscape" r:id="rId6"/>
      <headerFooter>
        <oddFooter>&amp;C&amp;P</oddFooter>
      </headerFooter>
    </customSheetView>
    <customSheetView guid="{9B0763AA-FA4B-479A-900C-C113E8BEEFEB}" scale="120" showPageBreaks="1" printArea="1" view="pageBreakPreview" topLeftCell="F1">
      <selection activeCell="J18" sqref="J18"/>
      <colBreaks count="1" manualBreakCount="1">
        <brk id="10" max="39" man="1"/>
      </colBreaks>
      <pageMargins left="0.314" right="0.314" top="0.11799999999999999" bottom="0.27500000000000002" header="0.157" footer="0.11799999999999999"/>
      <pageSetup firstPageNumber="22" orientation="landscape" r:id="rId7"/>
      <headerFooter>
        <oddFooter>&amp;C&amp;P</oddFooter>
      </headerFooter>
    </customSheetView>
    <customSheetView guid="{89903799-8228-4A6D-8A81-7F80BC61226D}" scale="180" showPageBreaks="1" printArea="1" view="pageBreakPreview" topLeftCell="P4">
      <selection activeCell="V5" sqref="V5:V18"/>
      <colBreaks count="1" manualBreakCount="1">
        <brk id="10" max="39" man="1"/>
      </colBreaks>
      <pageMargins left="0.314" right="0.314" top="0.11799999999999999" bottom="0.27500000000000002" header="0.157" footer="0.11799999999999999"/>
      <pageSetup firstPageNumber="22" orientation="landscape" r:id="rId8"/>
      <headerFooter>
        <oddFooter>&amp;C&amp;P</oddFooter>
      </headerFooter>
    </customSheetView>
    <customSheetView guid="{2524630E-605A-4616-AD5D-6CF7B1E9752C}" scale="180" showPageBreaks="1" printArea="1" view="pageBreakPreview" topLeftCell="N1">
      <selection activeCell="AE13" sqref="AE13:AF14"/>
      <colBreaks count="1" manualBreakCount="1">
        <brk id="10" max="39" man="1"/>
      </colBreaks>
      <pageMargins left="0.314" right="0.314" top="0.11799999999999999" bottom="0.27500000000000002" header="0.157" footer="0.11799999999999999"/>
      <pageSetup firstPageNumber="22" orientation="landscape" r:id="rId9"/>
      <headerFooter>
        <oddFooter>&amp;C&amp;P</oddFooter>
      </headerFooter>
    </customSheetView>
  </customSheetViews>
  <mergeCells count="43">
    <mergeCell ref="B16:C22"/>
    <mergeCell ref="D16:E23"/>
    <mergeCell ref="L17:N21"/>
    <mergeCell ref="O19:O20"/>
    <mergeCell ref="V21:V22"/>
    <mergeCell ref="N23:N25"/>
    <mergeCell ref="L25:M25"/>
    <mergeCell ref="P24:R25"/>
    <mergeCell ref="F15:F17"/>
    <mergeCell ref="F11:F12"/>
    <mergeCell ref="Q12:U13"/>
    <mergeCell ref="X12:AB13"/>
    <mergeCell ref="J14:J15"/>
    <mergeCell ref="O5:O17"/>
    <mergeCell ref="P5:U8"/>
    <mergeCell ref="K4:K25"/>
    <mergeCell ref="AG23:AG25"/>
    <mergeCell ref="AC14:AD14"/>
    <mergeCell ref="S24:U25"/>
    <mergeCell ref="W24:Y25"/>
    <mergeCell ref="Z24:AB25"/>
    <mergeCell ref="AE24:AF25"/>
    <mergeCell ref="AC25:AD25"/>
    <mergeCell ref="AC15:AD17"/>
    <mergeCell ref="V5:V18"/>
    <mergeCell ref="W5:AB8"/>
    <mergeCell ref="AC5:AD13"/>
    <mergeCell ref="A4:A25"/>
    <mergeCell ref="P4:R4"/>
    <mergeCell ref="W4:Y4"/>
    <mergeCell ref="AC4:AD4"/>
    <mergeCell ref="AE4:AF4"/>
    <mergeCell ref="B5:C13"/>
    <mergeCell ref="D5:E10"/>
    <mergeCell ref="F5:F8"/>
    <mergeCell ref="G5:G13"/>
    <mergeCell ref="H5:H13"/>
    <mergeCell ref="AE5:AG7"/>
    <mergeCell ref="Q10:U11"/>
    <mergeCell ref="X10:AB11"/>
    <mergeCell ref="I5:I12"/>
    <mergeCell ref="J5:J8"/>
    <mergeCell ref="L5:N8"/>
  </mergeCells>
  <pageMargins left="0.314" right="0.314" top="0.11799999999999999" bottom="0.27500000000000002" header="0.157" footer="0.11799999999999999"/>
  <pageSetup firstPageNumber="22" orientation="landscape" r:id="rId10"/>
  <headerFooter>
    <oddFooter>&amp;C&amp;P</oddFooter>
  </headerFooter>
  <colBreaks count="1" manualBreakCount="1">
    <brk id="10" max="3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5"/>
  <sheetViews>
    <sheetView view="pageBreakPreview" topLeftCell="D4" zoomScale="160" zoomScaleNormal="100" zoomScaleSheetLayoutView="160" zoomScalePageLayoutView="90" workbookViewId="0">
      <selection activeCell="J5" sqref="J5:J13"/>
    </sheetView>
  </sheetViews>
  <sheetFormatPr defaultColWidth="9.140625" defaultRowHeight="13.5" x14ac:dyDescent="0.25"/>
  <cols>
    <col min="1" max="1" width="3.42578125" style="17" customWidth="1"/>
    <col min="2" max="2" width="9.7109375" style="17" customWidth="1"/>
    <col min="3" max="10" width="14.7109375" style="1198" customWidth="1"/>
    <col min="11" max="11" width="3.42578125" style="17" customWidth="1"/>
    <col min="12" max="17" width="15.7109375" style="1198" customWidth="1"/>
  </cols>
  <sheetData>
    <row r="1" spans="1:17" ht="12.75" x14ac:dyDescent="0.2">
      <c r="A1" s="912" t="s">
        <v>3414</v>
      </c>
      <c r="B1" s="912"/>
      <c r="E1" s="983"/>
      <c r="F1" s="983"/>
      <c r="G1" s="983"/>
      <c r="H1" s="983"/>
      <c r="I1" s="983"/>
      <c r="J1" s="983"/>
      <c r="K1" s="912" t="s">
        <v>3414</v>
      </c>
      <c r="L1" s="983"/>
      <c r="M1" s="983"/>
      <c r="N1" s="983"/>
      <c r="O1" s="983"/>
      <c r="P1" s="983"/>
      <c r="Q1" s="983"/>
    </row>
    <row r="2" spans="1:17" ht="12.75" x14ac:dyDescent="0.2">
      <c r="A2" s="1194"/>
      <c r="B2" s="1194"/>
      <c r="C2" s="983"/>
      <c r="D2" s="983"/>
      <c r="E2" s="983"/>
      <c r="F2" s="983"/>
      <c r="G2" s="983"/>
      <c r="H2" s="983"/>
      <c r="I2" s="983"/>
      <c r="J2" s="983"/>
      <c r="K2" s="1194"/>
      <c r="L2" s="983"/>
      <c r="M2" s="983"/>
      <c r="N2" s="983"/>
      <c r="O2" s="983"/>
      <c r="P2" s="983"/>
      <c r="Q2" s="983"/>
    </row>
    <row r="3" spans="1:17" ht="13.5" customHeight="1" x14ac:dyDescent="0.2">
      <c r="A3" s="1195"/>
      <c r="B3" s="1195"/>
      <c r="C3" s="1199"/>
      <c r="D3" s="1199"/>
      <c r="E3" s="1199"/>
      <c r="F3" s="1199"/>
      <c r="G3" s="1199"/>
      <c r="H3" s="1199"/>
      <c r="I3" s="1199"/>
      <c r="J3" s="1200"/>
      <c r="K3" s="1195"/>
    </row>
    <row r="4" spans="1:17" ht="13.5" customHeight="1" x14ac:dyDescent="0.2">
      <c r="A4" s="2405" t="s">
        <v>999</v>
      </c>
      <c r="B4" s="913">
        <v>5</v>
      </c>
      <c r="C4" s="915">
        <f>B4+0.01</f>
        <v>5.01</v>
      </c>
      <c r="D4" s="915">
        <f>C4+0.01</f>
        <v>5.0199999999999996</v>
      </c>
      <c r="E4" s="915">
        <f t="shared" ref="E4:P4" si="0">D4+0.01</f>
        <v>5.0299999999999994</v>
      </c>
      <c r="F4" s="915">
        <f t="shared" si="0"/>
        <v>5.0399999999999991</v>
      </c>
      <c r="G4" s="915">
        <f t="shared" si="0"/>
        <v>5.0499999999999989</v>
      </c>
      <c r="H4" s="915">
        <f t="shared" si="0"/>
        <v>5.0599999999999987</v>
      </c>
      <c r="I4" s="915">
        <f t="shared" si="0"/>
        <v>5.0699999999999985</v>
      </c>
      <c r="J4" s="915">
        <f t="shared" si="0"/>
        <v>5.0799999999999983</v>
      </c>
      <c r="K4" s="2405" t="s">
        <v>1000</v>
      </c>
      <c r="L4" s="915">
        <f>J4+0.01</f>
        <v>5.0899999999999981</v>
      </c>
      <c r="M4" s="915">
        <f t="shared" si="0"/>
        <v>5.0999999999999979</v>
      </c>
      <c r="N4" s="915">
        <f>M4+0.01</f>
        <v>5.1099999999999977</v>
      </c>
      <c r="O4" s="915">
        <f t="shared" si="0"/>
        <v>5.1199999999999974</v>
      </c>
      <c r="P4" s="914">
        <f t="shared" si="0"/>
        <v>5.1299999999999972</v>
      </c>
      <c r="Q4" s="915">
        <f>P4+0.01</f>
        <v>5.139999999999997</v>
      </c>
    </row>
    <row r="5" spans="1:17" ht="12.75" customHeight="1" x14ac:dyDescent="0.2">
      <c r="A5" s="2406"/>
      <c r="B5" s="2684" t="s">
        <v>1001</v>
      </c>
      <c r="C5" s="2685" t="s">
        <v>3829</v>
      </c>
      <c r="D5" s="2683" t="s">
        <v>3830</v>
      </c>
      <c r="E5" s="2693" t="s">
        <v>3831</v>
      </c>
      <c r="F5" s="2683" t="s">
        <v>3832</v>
      </c>
      <c r="G5" s="2691" t="s">
        <v>3539</v>
      </c>
      <c r="H5" s="2683" t="s">
        <v>3833</v>
      </c>
      <c r="I5" s="2690" t="s">
        <v>1002</v>
      </c>
      <c r="J5" s="2683" t="s">
        <v>3834</v>
      </c>
      <c r="K5" s="2406"/>
      <c r="L5" s="2688" t="s">
        <v>3835</v>
      </c>
      <c r="M5" s="2683" t="s">
        <v>3836</v>
      </c>
      <c r="N5" s="2686" t="s">
        <v>1003</v>
      </c>
      <c r="O5" s="2683" t="s">
        <v>3837</v>
      </c>
      <c r="P5" s="2686" t="s">
        <v>1004</v>
      </c>
      <c r="Q5" s="2683" t="s">
        <v>3838</v>
      </c>
    </row>
    <row r="6" spans="1:17" ht="12.75" customHeight="1" x14ac:dyDescent="0.2">
      <c r="A6" s="2406"/>
      <c r="B6" s="2438"/>
      <c r="C6" s="2375"/>
      <c r="D6" s="2371"/>
      <c r="E6" s="2426"/>
      <c r="F6" s="2371"/>
      <c r="G6" s="2692"/>
      <c r="H6" s="2371"/>
      <c r="I6" s="2487"/>
      <c r="J6" s="2371"/>
      <c r="K6" s="2406"/>
      <c r="L6" s="2689"/>
      <c r="M6" s="2371"/>
      <c r="N6" s="2687"/>
      <c r="O6" s="2371"/>
      <c r="P6" s="2687"/>
      <c r="Q6" s="2371"/>
    </row>
    <row r="7" spans="1:17" ht="12.75" customHeight="1" x14ac:dyDescent="0.2">
      <c r="A7" s="2406"/>
      <c r="B7" s="2438"/>
      <c r="C7" s="2375"/>
      <c r="D7" s="2371"/>
      <c r="E7" s="2426"/>
      <c r="F7" s="2371"/>
      <c r="G7" s="2692"/>
      <c r="H7" s="2371"/>
      <c r="I7" s="2487"/>
      <c r="J7" s="2371"/>
      <c r="K7" s="2406"/>
      <c r="L7" s="2689"/>
      <c r="M7" s="2371"/>
      <c r="N7" s="2687"/>
      <c r="O7" s="2371"/>
      <c r="P7" s="2687"/>
      <c r="Q7" s="2371"/>
    </row>
    <row r="8" spans="1:17" ht="13.5" customHeight="1" x14ac:dyDescent="0.2">
      <c r="A8" s="2406"/>
      <c r="B8" s="2438"/>
      <c r="C8" s="2375"/>
      <c r="D8" s="2371"/>
      <c r="E8" s="2426"/>
      <c r="F8" s="2371"/>
      <c r="G8" s="2692"/>
      <c r="H8" s="2371"/>
      <c r="I8" s="2487"/>
      <c r="J8" s="2371"/>
      <c r="K8" s="2406"/>
      <c r="L8" s="2689"/>
      <c r="M8" s="2371"/>
      <c r="N8" s="2687"/>
      <c r="O8" s="2371"/>
      <c r="P8" s="2687"/>
      <c r="Q8" s="2371"/>
    </row>
    <row r="9" spans="1:17" ht="12.75" customHeight="1" x14ac:dyDescent="0.2">
      <c r="A9" s="2406"/>
      <c r="B9" s="2438"/>
      <c r="C9" s="2375"/>
      <c r="D9" s="2371"/>
      <c r="E9" s="2426"/>
      <c r="F9" s="2371"/>
      <c r="G9" s="2692"/>
      <c r="H9" s="2371"/>
      <c r="I9" s="2487"/>
      <c r="J9" s="2371"/>
      <c r="K9" s="2406"/>
      <c r="L9" s="2689"/>
      <c r="M9" s="2371"/>
      <c r="N9" s="2687"/>
      <c r="O9" s="2371"/>
      <c r="P9" s="2687"/>
      <c r="Q9" s="2371"/>
    </row>
    <row r="10" spans="1:17" ht="12.75" customHeight="1" x14ac:dyDescent="0.2">
      <c r="A10" s="2406"/>
      <c r="B10" s="2438"/>
      <c r="C10" s="2375"/>
      <c r="D10" s="2371"/>
      <c r="E10" s="2426"/>
      <c r="F10" s="2371"/>
      <c r="G10" s="2692"/>
      <c r="H10" s="2371"/>
      <c r="I10" s="2487"/>
      <c r="J10" s="2371"/>
      <c r="K10" s="2406"/>
      <c r="L10" s="2689"/>
      <c r="M10" s="2371"/>
      <c r="N10" s="2687"/>
      <c r="O10" s="2371"/>
      <c r="P10" s="2687"/>
      <c r="Q10" s="2371"/>
    </row>
    <row r="11" spans="1:17" ht="13.5" customHeight="1" x14ac:dyDescent="0.2">
      <c r="A11" s="2406"/>
      <c r="B11" s="2438"/>
      <c r="C11" s="2375"/>
      <c r="D11" s="2371"/>
      <c r="E11" s="2426"/>
      <c r="F11" s="2371"/>
      <c r="G11" s="2692"/>
      <c r="H11" s="2371"/>
      <c r="I11" s="2487"/>
      <c r="J11" s="2371"/>
      <c r="K11" s="2406"/>
      <c r="L11" s="2689"/>
      <c r="M11" s="2371"/>
      <c r="N11" s="2687"/>
      <c r="O11" s="2371"/>
      <c r="P11" s="2687"/>
      <c r="Q11" s="2371"/>
    </row>
    <row r="12" spans="1:17" ht="13.5" customHeight="1" x14ac:dyDescent="0.2">
      <c r="A12" s="2406"/>
      <c r="B12" s="2438"/>
      <c r="C12" s="2375"/>
      <c r="D12" s="2371"/>
      <c r="E12" s="2426"/>
      <c r="F12" s="2371"/>
      <c r="G12" s="2692"/>
      <c r="H12" s="2371"/>
      <c r="I12" s="2487"/>
      <c r="J12" s="2371"/>
      <c r="K12" s="2406"/>
      <c r="L12" s="2689"/>
      <c r="M12" s="2371"/>
      <c r="N12" s="2687"/>
      <c r="O12" s="2371"/>
      <c r="P12" s="2687"/>
      <c r="Q12" s="2371"/>
    </row>
    <row r="13" spans="1:17" ht="13.5" customHeight="1" x14ac:dyDescent="0.2">
      <c r="A13" s="2406"/>
      <c r="B13" s="2438"/>
      <c r="C13" s="2375"/>
      <c r="D13" s="2371"/>
      <c r="E13" s="2426"/>
      <c r="F13" s="2371"/>
      <c r="G13" s="2692"/>
      <c r="H13" s="2371"/>
      <c r="I13" s="2487"/>
      <c r="J13" s="2371"/>
      <c r="K13" s="2406"/>
      <c r="L13" s="2689"/>
      <c r="M13" s="2371"/>
      <c r="N13" s="2687"/>
      <c r="O13" s="2371"/>
      <c r="P13" s="2687"/>
      <c r="Q13" s="2371"/>
    </row>
    <row r="14" spans="1:17" ht="13.5" customHeight="1" x14ac:dyDescent="0.2">
      <c r="A14" s="2406"/>
      <c r="B14" s="2438"/>
      <c r="C14" s="2375"/>
      <c r="D14" s="1902"/>
      <c r="E14" s="2426"/>
      <c r="F14" s="1902"/>
      <c r="G14" s="2692"/>
      <c r="H14" s="156"/>
      <c r="I14" s="2487"/>
      <c r="J14" s="156"/>
      <c r="K14" s="2406"/>
      <c r="L14" s="2689"/>
      <c r="M14" s="1902"/>
      <c r="N14" s="2687"/>
      <c r="O14" s="156"/>
      <c r="P14" s="2687"/>
      <c r="Q14" s="156"/>
    </row>
    <row r="15" spans="1:17" ht="12.75" customHeight="1" x14ac:dyDescent="0.2">
      <c r="A15" s="2406"/>
      <c r="B15" s="1689"/>
      <c r="C15" s="2375"/>
      <c r="D15" s="2158"/>
      <c r="E15" s="2426"/>
      <c r="F15" s="2158"/>
      <c r="G15" s="2692"/>
      <c r="H15" s="1201"/>
      <c r="I15" s="2487"/>
      <c r="J15" s="1201"/>
      <c r="K15" s="2406"/>
      <c r="L15" s="2689"/>
      <c r="M15" s="2158"/>
      <c r="N15" s="2687"/>
      <c r="O15" s="1201"/>
      <c r="P15" s="2687"/>
      <c r="Q15" s="1201"/>
    </row>
    <row r="16" spans="1:17" ht="13.5" customHeight="1" x14ac:dyDescent="0.2">
      <c r="A16" s="2406"/>
      <c r="B16" s="1689"/>
      <c r="C16" s="2375"/>
      <c r="D16" s="2141"/>
      <c r="E16" s="2426"/>
      <c r="F16" s="2141"/>
      <c r="G16" s="2692"/>
      <c r="H16" s="1126"/>
      <c r="I16" s="2487"/>
      <c r="J16" s="1126"/>
      <c r="K16" s="2406"/>
      <c r="L16" s="2689"/>
      <c r="M16" s="2141"/>
      <c r="N16" s="2687"/>
      <c r="O16" s="1126"/>
      <c r="P16" s="2687"/>
      <c r="Q16" s="1126"/>
    </row>
    <row r="17" spans="1:17" ht="13.5" customHeight="1" x14ac:dyDescent="0.2">
      <c r="A17" s="2406"/>
      <c r="B17" s="1689"/>
      <c r="C17" s="2375"/>
      <c r="D17" s="2141"/>
      <c r="E17" s="2426"/>
      <c r="F17" s="2141"/>
      <c r="G17" s="2692"/>
      <c r="H17" s="1126"/>
      <c r="I17" s="2487"/>
      <c r="J17" s="1126"/>
      <c r="K17" s="2406"/>
      <c r="L17" s="2689"/>
      <c r="M17" s="2141"/>
      <c r="N17" s="2687"/>
      <c r="O17" s="1126"/>
      <c r="P17" s="2687"/>
      <c r="Q17" s="1126"/>
    </row>
    <row r="18" spans="1:17" ht="13.5" customHeight="1" x14ac:dyDescent="0.2">
      <c r="A18" s="2406"/>
      <c r="B18" s="1689"/>
      <c r="C18" s="2375"/>
      <c r="D18" s="2141"/>
      <c r="E18" s="2426"/>
      <c r="F18" s="2141"/>
      <c r="G18" s="2692"/>
      <c r="H18" s="1126"/>
      <c r="I18" s="2487"/>
      <c r="J18" s="1126"/>
      <c r="K18" s="2406"/>
      <c r="L18" s="2689"/>
      <c r="M18" s="2141"/>
      <c r="N18" s="2687"/>
      <c r="O18" s="1126"/>
      <c r="P18" s="2687"/>
      <c r="Q18" s="1126"/>
    </row>
    <row r="19" spans="1:17" ht="29.25" customHeight="1" x14ac:dyDescent="0.3">
      <c r="A19" s="2406"/>
      <c r="B19" s="1689"/>
      <c r="C19" s="2375"/>
      <c r="D19" s="2159"/>
      <c r="E19" s="2426"/>
      <c r="F19" s="2159"/>
      <c r="G19" s="2692"/>
      <c r="H19" s="1202"/>
      <c r="I19" s="2487"/>
      <c r="J19" s="1202"/>
      <c r="K19" s="2406"/>
      <c r="L19" s="2689"/>
      <c r="M19" s="2159"/>
      <c r="N19" s="2687"/>
      <c r="O19" s="1202"/>
      <c r="P19" s="2687"/>
      <c r="Q19" s="1202"/>
    </row>
    <row r="20" spans="1:17" x14ac:dyDescent="0.2">
      <c r="A20" s="2406"/>
      <c r="B20" s="1689"/>
      <c r="C20" s="2375"/>
      <c r="D20" s="282"/>
      <c r="E20" s="567"/>
      <c r="F20" s="282"/>
      <c r="G20" s="281"/>
      <c r="H20" s="282"/>
      <c r="I20" s="281"/>
      <c r="J20" s="282"/>
      <c r="K20" s="2406"/>
      <c r="L20" s="281"/>
      <c r="M20" s="282"/>
      <c r="N20" s="281"/>
      <c r="O20" s="282"/>
      <c r="P20" s="281"/>
      <c r="Q20" s="282"/>
    </row>
    <row r="21" spans="1:17" ht="12.75" customHeight="1" x14ac:dyDescent="0.2">
      <c r="A21" s="2406"/>
      <c r="B21" s="1689"/>
      <c r="D21" s="920"/>
      <c r="F21" s="920"/>
      <c r="H21" s="920"/>
      <c r="J21" s="920"/>
      <c r="K21" s="2406"/>
      <c r="M21" s="920"/>
      <c r="O21" s="920"/>
      <c r="Q21" s="920"/>
    </row>
    <row r="22" spans="1:17" x14ac:dyDescent="0.2">
      <c r="A22" s="2406"/>
      <c r="B22" s="1689"/>
      <c r="C22" s="1196" t="s">
        <v>1005</v>
      </c>
      <c r="D22" s="282"/>
      <c r="E22" s="1197" t="s">
        <v>1006</v>
      </c>
      <c r="F22" s="282"/>
      <c r="G22" s="1196" t="s">
        <v>1007</v>
      </c>
      <c r="H22" s="282"/>
      <c r="I22" s="1196" t="s">
        <v>1008</v>
      </c>
      <c r="J22" s="282"/>
      <c r="K22" s="2406"/>
      <c r="L22" s="1196" t="s">
        <v>1009</v>
      </c>
      <c r="M22" s="282"/>
      <c r="N22" s="1196" t="s">
        <v>1010</v>
      </c>
      <c r="O22" s="282"/>
      <c r="P22" s="1196" t="s">
        <v>1011</v>
      </c>
      <c r="Q22" s="282"/>
    </row>
    <row r="23" spans="1:17" x14ac:dyDescent="0.2">
      <c r="A23" s="2406"/>
      <c r="B23" s="1689"/>
      <c r="C23" s="156" t="str">
        <f>CONCATENATE("2. Não ► (",E4,")")</f>
        <v>2. Não ► (5,03)</v>
      </c>
      <c r="D23" s="282"/>
      <c r="E23" s="905" t="str">
        <f>CONCATENATE("2. Não ► (",G4,")")</f>
        <v>2. Não ► (5,05)</v>
      </c>
      <c r="F23" s="282"/>
      <c r="G23" s="675" t="str">
        <f>CONCATENATE("2. Não ► (",I4,")")</f>
        <v>2. Não ► (5,07)</v>
      </c>
      <c r="H23" s="282"/>
      <c r="I23" s="675" t="str">
        <f>CONCATENATE("2. Não ► (",L4,")")</f>
        <v>2. Não ► (5,09)</v>
      </c>
      <c r="J23" s="282"/>
      <c r="K23" s="2406"/>
      <c r="L23" s="675" t="str">
        <f>CONCATENATE("2. Não ► (",N4,")")</f>
        <v>2. Não ► (5,11)</v>
      </c>
      <c r="M23" s="282"/>
      <c r="N23" s="675" t="str">
        <f>CONCATENATE("2. Não ► (",P4,")")</f>
        <v>2. Não ► (5,13)</v>
      </c>
      <c r="O23" s="282"/>
      <c r="P23" s="675" t="s">
        <v>1012</v>
      </c>
      <c r="Q23" s="282"/>
    </row>
    <row r="24" spans="1:17" x14ac:dyDescent="0.2">
      <c r="A24" s="2406"/>
      <c r="B24" s="1690"/>
      <c r="C24" s="1169"/>
      <c r="D24" s="922"/>
      <c r="E24" s="1168"/>
      <c r="F24" s="922"/>
      <c r="G24" s="1169"/>
      <c r="H24" s="922"/>
      <c r="I24" s="1169"/>
      <c r="J24" s="922"/>
      <c r="K24" s="2406"/>
      <c r="L24" s="1169"/>
      <c r="M24" s="922"/>
      <c r="N24" s="1169"/>
      <c r="O24" s="922"/>
      <c r="P24" s="1169"/>
      <c r="Q24" s="922"/>
    </row>
    <row r="25" spans="1:17" ht="14.25" customHeight="1" thickBot="1" x14ac:dyDescent="0.25">
      <c r="A25" s="2407"/>
      <c r="B25" s="1625" t="s">
        <v>1013</v>
      </c>
      <c r="C25" s="1617" t="s">
        <v>1014</v>
      </c>
      <c r="D25" s="1203" t="s">
        <v>1015</v>
      </c>
      <c r="E25" s="1215" t="s">
        <v>1016</v>
      </c>
      <c r="F25" s="1223" t="s">
        <v>1017</v>
      </c>
      <c r="G25" s="1224" t="s">
        <v>1018</v>
      </c>
      <c r="H25" s="1223" t="s">
        <v>1019</v>
      </c>
      <c r="I25" s="1224" t="s">
        <v>1020</v>
      </c>
      <c r="J25" s="1223" t="s">
        <v>1021</v>
      </c>
      <c r="K25" s="2407"/>
      <c r="L25" s="1224" t="s">
        <v>1022</v>
      </c>
      <c r="M25" s="1223" t="s">
        <v>1023</v>
      </c>
      <c r="N25" s="1224" t="s">
        <v>1024</v>
      </c>
      <c r="O25" s="1223" t="s">
        <v>1025</v>
      </c>
      <c r="P25" s="1224" t="s">
        <v>1026</v>
      </c>
      <c r="Q25" s="1223" t="s">
        <v>1027</v>
      </c>
    </row>
    <row r="26" spans="1:17" ht="14.25" thickTop="1" x14ac:dyDescent="0.2">
      <c r="A26" s="69">
        <v>1</v>
      </c>
      <c r="B26" s="925"/>
      <c r="C26" s="1204"/>
      <c r="D26" s="1204"/>
      <c r="E26" s="1216"/>
      <c r="F26" s="926"/>
      <c r="G26" s="1225"/>
      <c r="H26" s="926"/>
      <c r="I26" s="1225"/>
      <c r="J26" s="926"/>
      <c r="K26" s="69">
        <v>1</v>
      </c>
      <c r="L26" s="1225"/>
      <c r="M26" s="926"/>
      <c r="N26" s="1225"/>
      <c r="O26" s="926"/>
      <c r="P26" s="1225"/>
      <c r="Q26" s="926"/>
    </row>
    <row r="27" spans="1:17" x14ac:dyDescent="0.2">
      <c r="A27" s="70">
        <v>2</v>
      </c>
      <c r="B27" s="246"/>
      <c r="C27" s="1205"/>
      <c r="D27" s="1205"/>
      <c r="E27" s="1217"/>
      <c r="F27" s="931"/>
      <c r="G27" s="1226"/>
      <c r="H27" s="931"/>
      <c r="I27" s="1226"/>
      <c r="J27" s="931"/>
      <c r="K27" s="70">
        <v>2</v>
      </c>
      <c r="L27" s="1226"/>
      <c r="M27" s="931"/>
      <c r="N27" s="1226"/>
      <c r="O27" s="931"/>
      <c r="P27" s="1226"/>
      <c r="Q27" s="931"/>
    </row>
    <row r="28" spans="1:17" x14ac:dyDescent="0.2">
      <c r="A28" s="71">
        <v>3</v>
      </c>
      <c r="B28" s="246"/>
      <c r="C28" s="1205"/>
      <c r="D28" s="1205"/>
      <c r="E28" s="1217"/>
      <c r="F28" s="931"/>
      <c r="G28" s="1226"/>
      <c r="H28" s="931"/>
      <c r="I28" s="1226"/>
      <c r="J28" s="931"/>
      <c r="K28" s="71">
        <v>3</v>
      </c>
      <c r="L28" s="1226"/>
      <c r="M28" s="931"/>
      <c r="N28" s="1226"/>
      <c r="O28" s="931"/>
      <c r="P28" s="1226"/>
      <c r="Q28" s="931"/>
    </row>
    <row r="29" spans="1:17" x14ac:dyDescent="0.2">
      <c r="A29" s="71">
        <v>4</v>
      </c>
      <c r="B29" s="246"/>
      <c r="C29" s="1205"/>
      <c r="D29" s="1205"/>
      <c r="E29" s="1217"/>
      <c r="F29" s="931"/>
      <c r="G29" s="1226"/>
      <c r="H29" s="931"/>
      <c r="I29" s="1226"/>
      <c r="J29" s="931"/>
      <c r="K29" s="71">
        <v>4</v>
      </c>
      <c r="L29" s="1226"/>
      <c r="M29" s="931"/>
      <c r="N29" s="1226"/>
      <c r="O29" s="931"/>
      <c r="P29" s="1226"/>
      <c r="Q29" s="931"/>
    </row>
    <row r="30" spans="1:17" ht="14.25" thickBot="1" x14ac:dyDescent="0.25">
      <c r="A30" s="72">
        <v>5</v>
      </c>
      <c r="B30" s="246"/>
      <c r="C30" s="1206"/>
      <c r="D30" s="1206"/>
      <c r="E30" s="1218"/>
      <c r="F30" s="1207"/>
      <c r="G30" s="1227"/>
      <c r="H30" s="1207"/>
      <c r="I30" s="1227"/>
      <c r="J30" s="1207"/>
      <c r="K30" s="72">
        <v>5</v>
      </c>
      <c r="L30" s="1227"/>
      <c r="M30" s="1207"/>
      <c r="N30" s="1227"/>
      <c r="O30" s="1207"/>
      <c r="P30" s="1227"/>
      <c r="Q30" s="1207"/>
    </row>
    <row r="31" spans="1:17" ht="14.25" thickTop="1" x14ac:dyDescent="0.2">
      <c r="A31" s="73">
        <v>6</v>
      </c>
      <c r="B31" s="244"/>
      <c r="C31" s="1204"/>
      <c r="D31" s="1204"/>
      <c r="E31" s="1219"/>
      <c r="F31" s="1208"/>
      <c r="G31" s="1228"/>
      <c r="H31" s="1208"/>
      <c r="I31" s="1228"/>
      <c r="J31" s="1208"/>
      <c r="K31" s="73">
        <v>6</v>
      </c>
      <c r="L31" s="1228"/>
      <c r="M31" s="1208"/>
      <c r="N31" s="1228"/>
      <c r="O31" s="1208"/>
      <c r="P31" s="1228"/>
      <c r="Q31" s="1208"/>
    </row>
    <row r="32" spans="1:17" x14ac:dyDescent="0.2">
      <c r="A32" s="74">
        <v>7</v>
      </c>
      <c r="B32" s="936"/>
      <c r="C32" s="1205"/>
      <c r="D32" s="1205"/>
      <c r="E32" s="1220"/>
      <c r="F32" s="1209"/>
      <c r="G32" s="1229"/>
      <c r="H32" s="1209"/>
      <c r="I32" s="1229"/>
      <c r="J32" s="1209"/>
      <c r="K32" s="74">
        <v>7</v>
      </c>
      <c r="L32" s="1229"/>
      <c r="M32" s="1209"/>
      <c r="N32" s="1229"/>
      <c r="O32" s="1209"/>
      <c r="P32" s="1229"/>
      <c r="Q32" s="1209"/>
    </row>
    <row r="33" spans="1:17" x14ac:dyDescent="0.2">
      <c r="A33" s="74">
        <v>8</v>
      </c>
      <c r="B33" s="246"/>
      <c r="C33" s="1205"/>
      <c r="D33" s="1205"/>
      <c r="E33" s="1220"/>
      <c r="F33" s="1209"/>
      <c r="G33" s="1229"/>
      <c r="H33" s="1209"/>
      <c r="I33" s="1229"/>
      <c r="J33" s="1209"/>
      <c r="K33" s="74">
        <v>8</v>
      </c>
      <c r="L33" s="1229"/>
      <c r="M33" s="1209"/>
      <c r="N33" s="1229"/>
      <c r="O33" s="1209"/>
      <c r="P33" s="1229"/>
      <c r="Q33" s="1209"/>
    </row>
    <row r="34" spans="1:17" x14ac:dyDescent="0.2">
      <c r="A34" s="74">
        <v>9</v>
      </c>
      <c r="B34" s="246"/>
      <c r="C34" s="1205"/>
      <c r="D34" s="1205"/>
      <c r="E34" s="1220"/>
      <c r="F34" s="1209"/>
      <c r="G34" s="1229"/>
      <c r="H34" s="1209"/>
      <c r="I34" s="1229"/>
      <c r="J34" s="1209"/>
      <c r="K34" s="74">
        <v>9</v>
      </c>
      <c r="L34" s="1229"/>
      <c r="M34" s="1209"/>
      <c r="N34" s="1229"/>
      <c r="O34" s="1209"/>
      <c r="P34" s="1229"/>
      <c r="Q34" s="1209"/>
    </row>
    <row r="35" spans="1:17" ht="14.25" thickBot="1" x14ac:dyDescent="0.25">
      <c r="A35" s="460">
        <v>10</v>
      </c>
      <c r="B35" s="938"/>
      <c r="C35" s="1210"/>
      <c r="D35" s="1210"/>
      <c r="E35" s="1221"/>
      <c r="F35" s="1211"/>
      <c r="G35" s="1230"/>
      <c r="H35" s="1211"/>
      <c r="I35" s="1230"/>
      <c r="J35" s="1211"/>
      <c r="K35" s="460">
        <v>10</v>
      </c>
      <c r="L35" s="1230"/>
      <c r="M35" s="1211"/>
      <c r="N35" s="1230"/>
      <c r="O35" s="1211"/>
      <c r="P35" s="1230"/>
      <c r="Q35" s="1211"/>
    </row>
    <row r="36" spans="1:17" ht="14.25" thickTop="1" x14ac:dyDescent="0.2">
      <c r="A36" s="70">
        <v>11</v>
      </c>
      <c r="B36" s="925"/>
      <c r="C36" s="1212"/>
      <c r="D36" s="1212"/>
      <c r="E36" s="1222"/>
      <c r="F36" s="1213"/>
      <c r="G36" s="1231"/>
      <c r="H36" s="1213"/>
      <c r="I36" s="1231"/>
      <c r="J36" s="1213"/>
      <c r="K36" s="70">
        <v>11</v>
      </c>
      <c r="L36" s="1231"/>
      <c r="M36" s="1213"/>
      <c r="N36" s="1231"/>
      <c r="O36" s="1213"/>
      <c r="P36" s="1231"/>
      <c r="Q36" s="1213"/>
    </row>
    <row r="37" spans="1:17" x14ac:dyDescent="0.2">
      <c r="A37" s="71">
        <v>12</v>
      </c>
      <c r="B37" s="246"/>
      <c r="C37" s="1205"/>
      <c r="D37" s="1205"/>
      <c r="E37" s="1220"/>
      <c r="F37" s="1209"/>
      <c r="G37" s="1229"/>
      <c r="H37" s="1209"/>
      <c r="I37" s="1229"/>
      <c r="J37" s="1209"/>
      <c r="K37" s="71">
        <v>12</v>
      </c>
      <c r="L37" s="1229"/>
      <c r="M37" s="1209"/>
      <c r="N37" s="1229"/>
      <c r="O37" s="1209"/>
      <c r="P37" s="1229"/>
      <c r="Q37" s="1209"/>
    </row>
    <row r="38" spans="1:17" x14ac:dyDescent="0.2">
      <c r="A38" s="71">
        <v>13</v>
      </c>
      <c r="B38" s="246"/>
      <c r="C38" s="1205"/>
      <c r="D38" s="1205"/>
      <c r="E38" s="1220"/>
      <c r="F38" s="1209"/>
      <c r="G38" s="1229"/>
      <c r="H38" s="1209"/>
      <c r="I38" s="1229"/>
      <c r="J38" s="1209"/>
      <c r="K38" s="71">
        <v>13</v>
      </c>
      <c r="L38" s="1229"/>
      <c r="M38" s="1209"/>
      <c r="N38" s="1229"/>
      <c r="O38" s="1209"/>
      <c r="P38" s="1229"/>
      <c r="Q38" s="1209"/>
    </row>
    <row r="39" spans="1:17" x14ac:dyDescent="0.2">
      <c r="A39" s="71">
        <v>14</v>
      </c>
      <c r="B39" s="246"/>
      <c r="C39" s="1205"/>
      <c r="D39" s="1205"/>
      <c r="E39" s="1220"/>
      <c r="F39" s="1209"/>
      <c r="G39" s="1229"/>
      <c r="H39" s="1209"/>
      <c r="I39" s="1229"/>
      <c r="J39" s="1209"/>
      <c r="K39" s="71">
        <v>14</v>
      </c>
      <c r="L39" s="1229"/>
      <c r="M39" s="1209"/>
      <c r="N39" s="1229"/>
      <c r="O39" s="1209"/>
      <c r="P39" s="1229"/>
      <c r="Q39" s="1209"/>
    </row>
    <row r="40" spans="1:17" x14ac:dyDescent="0.2">
      <c r="A40" s="71">
        <v>15</v>
      </c>
      <c r="B40" s="245"/>
      <c r="C40" s="1205"/>
      <c r="D40" s="1205"/>
      <c r="E40" s="1220"/>
      <c r="F40" s="1209"/>
      <c r="G40" s="1229"/>
      <c r="H40" s="1209"/>
      <c r="I40" s="1229"/>
      <c r="J40" s="1209"/>
      <c r="K40" s="71">
        <v>15</v>
      </c>
      <c r="L40" s="1229"/>
      <c r="M40" s="1209"/>
      <c r="N40" s="1229"/>
      <c r="O40" s="1209"/>
      <c r="P40" s="1229"/>
      <c r="Q40" s="1209"/>
    </row>
    <row r="41" spans="1:17" x14ac:dyDescent="0.25">
      <c r="C41" s="1214"/>
      <c r="D41" s="1214"/>
      <c r="E41" s="1214"/>
      <c r="F41" s="1214"/>
      <c r="G41" s="1214"/>
      <c r="H41" s="1214"/>
      <c r="I41" s="1214"/>
      <c r="J41" s="1214"/>
      <c r="L41" s="1214"/>
      <c r="M41" s="1214"/>
      <c r="N41" s="1214"/>
      <c r="O41" s="1214"/>
      <c r="P41" s="1214"/>
      <c r="Q41" s="1214"/>
    </row>
    <row r="42" spans="1:17" x14ac:dyDescent="0.25">
      <c r="C42" s="1214"/>
      <c r="D42" s="1214"/>
      <c r="E42" s="1214"/>
      <c r="F42" s="1214"/>
      <c r="G42" s="1214"/>
      <c r="H42" s="1214"/>
      <c r="I42" s="1214"/>
      <c r="J42" s="1214"/>
      <c r="L42" s="1214"/>
      <c r="M42" s="1214"/>
      <c r="N42" s="1214"/>
      <c r="O42" s="1214"/>
      <c r="P42" s="1214"/>
      <c r="Q42" s="1214"/>
    </row>
    <row r="43" spans="1:17" x14ac:dyDescent="0.25">
      <c r="C43" s="1214"/>
      <c r="D43" s="1214"/>
      <c r="E43" s="1214"/>
      <c r="F43" s="1214"/>
      <c r="G43" s="1214"/>
      <c r="H43" s="1214"/>
      <c r="I43" s="1214"/>
      <c r="J43" s="1214"/>
      <c r="L43" s="1214"/>
      <c r="M43" s="1214"/>
      <c r="N43" s="1214"/>
      <c r="O43" s="1214"/>
      <c r="P43" s="1214"/>
      <c r="Q43" s="1214"/>
    </row>
    <row r="44" spans="1:17" x14ac:dyDescent="0.25">
      <c r="C44" s="1214"/>
      <c r="D44" s="1214"/>
      <c r="E44" s="1214"/>
      <c r="F44" s="1214"/>
      <c r="G44" s="1214"/>
      <c r="H44" s="1214"/>
      <c r="I44" s="1214"/>
      <c r="J44" s="1214"/>
      <c r="L44" s="1214"/>
      <c r="M44" s="1214"/>
      <c r="N44" s="1214"/>
      <c r="O44" s="1214"/>
      <c r="P44" s="1214"/>
      <c r="Q44" s="1214"/>
    </row>
    <row r="45" spans="1:17" x14ac:dyDescent="0.25">
      <c r="C45" s="1214"/>
      <c r="D45" s="1214"/>
      <c r="E45" s="1214"/>
      <c r="F45" s="1214"/>
      <c r="G45" s="1214"/>
      <c r="H45" s="1214"/>
      <c r="I45" s="1214"/>
      <c r="J45" s="1214"/>
      <c r="L45" s="1214"/>
      <c r="M45" s="1214"/>
      <c r="N45" s="1214"/>
      <c r="O45" s="1214"/>
      <c r="P45" s="1214"/>
      <c r="Q45" s="1214"/>
    </row>
    <row r="46" spans="1:17" x14ac:dyDescent="0.25">
      <c r="C46" s="1214"/>
      <c r="D46" s="1214"/>
      <c r="E46" s="1214"/>
      <c r="F46" s="1214"/>
      <c r="G46" s="1214"/>
      <c r="H46" s="1214"/>
      <c r="I46" s="1214"/>
      <c r="J46" s="1214"/>
      <c r="L46" s="1214"/>
      <c r="M46" s="1214"/>
      <c r="N46" s="1214"/>
      <c r="O46" s="1214"/>
      <c r="P46" s="1214"/>
      <c r="Q46" s="1214"/>
    </row>
    <row r="47" spans="1:17" x14ac:dyDescent="0.25">
      <c r="C47" s="1214"/>
      <c r="D47" s="1214"/>
      <c r="E47" s="1214"/>
      <c r="F47" s="1214"/>
      <c r="G47" s="1214"/>
      <c r="H47" s="1214"/>
      <c r="I47" s="1214"/>
      <c r="J47" s="1214"/>
      <c r="L47" s="1214"/>
      <c r="M47" s="1214"/>
      <c r="N47" s="1214"/>
      <c r="O47" s="1214"/>
      <c r="P47" s="1214"/>
      <c r="Q47" s="1214"/>
    </row>
    <row r="48" spans="1:17" x14ac:dyDescent="0.25">
      <c r="C48" s="1214"/>
      <c r="D48" s="1214"/>
      <c r="E48" s="1214"/>
      <c r="F48" s="1214"/>
      <c r="G48" s="1214"/>
      <c r="H48" s="1214"/>
      <c r="I48" s="1214"/>
      <c r="J48" s="1214"/>
      <c r="L48" s="1214"/>
      <c r="M48" s="1214"/>
      <c r="N48" s="1214"/>
      <c r="O48" s="1214"/>
      <c r="P48" s="1214"/>
      <c r="Q48" s="1214"/>
    </row>
    <row r="49" spans="3:17" x14ac:dyDescent="0.25">
      <c r="C49" s="1214"/>
      <c r="D49" s="1214"/>
      <c r="E49" s="1214"/>
      <c r="F49" s="1214"/>
      <c r="G49" s="1214"/>
      <c r="H49" s="1214"/>
      <c r="I49" s="1214"/>
      <c r="J49" s="1214"/>
      <c r="L49" s="1214"/>
      <c r="M49" s="1214"/>
      <c r="N49" s="1214"/>
      <c r="O49" s="1214"/>
      <c r="P49" s="1214"/>
      <c r="Q49" s="1214"/>
    </row>
    <row r="50" spans="3:17" x14ac:dyDescent="0.25">
      <c r="C50" s="1214"/>
      <c r="D50" s="1214"/>
      <c r="E50" s="1214"/>
      <c r="F50" s="1214"/>
      <c r="G50" s="1214"/>
      <c r="H50" s="1214"/>
      <c r="I50" s="1214"/>
      <c r="J50" s="1214"/>
      <c r="L50" s="1214"/>
      <c r="M50" s="1214"/>
      <c r="N50" s="1214"/>
      <c r="O50" s="1214"/>
      <c r="P50" s="1214"/>
      <c r="Q50" s="1214"/>
    </row>
    <row r="51" spans="3:17" x14ac:dyDescent="0.25">
      <c r="C51" s="1214"/>
      <c r="D51" s="1214"/>
      <c r="E51" s="1214"/>
      <c r="F51" s="1214"/>
      <c r="G51" s="1214"/>
      <c r="H51" s="1214"/>
      <c r="I51" s="1214"/>
      <c r="J51" s="1214"/>
      <c r="L51" s="1214"/>
      <c r="M51" s="1214"/>
      <c r="N51" s="1214"/>
      <c r="O51" s="1214"/>
      <c r="P51" s="1214"/>
      <c r="Q51" s="1214"/>
    </row>
    <row r="52" spans="3:17" x14ac:dyDescent="0.25">
      <c r="C52" s="1214"/>
      <c r="D52" s="1214"/>
      <c r="E52" s="1214"/>
      <c r="F52" s="1214"/>
      <c r="G52" s="1214"/>
      <c r="H52" s="1214"/>
      <c r="I52" s="1214"/>
      <c r="J52" s="1214"/>
      <c r="L52" s="1214"/>
      <c r="M52" s="1214"/>
      <c r="N52" s="1214"/>
      <c r="O52" s="1214"/>
      <c r="P52" s="1214"/>
      <c r="Q52" s="1214"/>
    </row>
    <row r="53" spans="3:17" x14ac:dyDescent="0.25">
      <c r="C53" s="1214"/>
      <c r="D53" s="1214"/>
      <c r="E53" s="1214"/>
      <c r="F53" s="1214"/>
      <c r="G53" s="1214"/>
      <c r="H53" s="1214"/>
      <c r="I53" s="1214"/>
      <c r="J53" s="1214"/>
      <c r="L53" s="1214"/>
      <c r="M53" s="1214"/>
      <c r="N53" s="1214"/>
      <c r="O53" s="1214"/>
      <c r="P53" s="1214"/>
      <c r="Q53" s="1214"/>
    </row>
    <row r="54" spans="3:17" x14ac:dyDescent="0.25">
      <c r="C54" s="1214"/>
      <c r="D54" s="1214"/>
      <c r="E54" s="1214"/>
      <c r="F54" s="1214"/>
      <c r="G54" s="1214"/>
      <c r="H54" s="1214"/>
      <c r="I54" s="1214"/>
      <c r="J54" s="1214"/>
      <c r="L54" s="1214"/>
      <c r="M54" s="1214"/>
      <c r="N54" s="1214"/>
      <c r="O54" s="1214"/>
      <c r="P54" s="1214"/>
      <c r="Q54" s="1214"/>
    </row>
    <row r="55" spans="3:17" x14ac:dyDescent="0.25">
      <c r="C55" s="1214"/>
      <c r="D55" s="1214"/>
      <c r="E55" s="1214"/>
      <c r="F55" s="1214"/>
      <c r="G55" s="1214"/>
      <c r="H55" s="1214"/>
      <c r="I55" s="1214"/>
      <c r="J55" s="1214"/>
      <c r="L55" s="1214"/>
      <c r="M55" s="1214"/>
      <c r="N55" s="1214"/>
      <c r="O55" s="1214"/>
      <c r="P55" s="1214"/>
      <c r="Q55" s="1214"/>
    </row>
  </sheetData>
  <customSheetViews>
    <customSheetView guid="{9C153D9E-615C-443B-9CD7-551163282F03}" scale="180" showPageBreaks="1" printArea="1" view="pageBreakPreview" topLeftCell="L2">
      <selection activeCell="N5" sqref="N5:N19"/>
      <colBreaks count="1" manualBreakCount="1">
        <brk id="10" max="38" man="1"/>
      </colBreaks>
      <pageMargins left="0.314" right="0.314" top="0.11799999999999999" bottom="0.27500000000000002" header="0.157" footer="0.11799999999999999"/>
      <pageSetup firstPageNumber="61" orientation="landscape" r:id="rId1"/>
      <headerFooter>
        <oddFooter>&amp;C&amp;P</oddFooter>
      </headerFooter>
    </customSheetView>
    <customSheetView guid="{BE9F68F7-D81B-4526-9959-D871EC50BDFF}" scale="180" showPageBreaks="1" printArea="1" view="pageBreakPreview" topLeftCell="L2">
      <selection activeCell="N5" sqref="N5:N19"/>
      <colBreaks count="1" manualBreakCount="1">
        <brk id="10" max="38" man="1"/>
      </colBreaks>
      <pageMargins left="0.314" right="0.314" top="0.11799999999999999" bottom="0.27500000000000002" header="0.157" footer="0.11799999999999999"/>
      <pageSetup firstPageNumber="61" orientation="landscape" r:id="rId2"/>
      <headerFooter>
        <oddFooter>&amp;C&amp;P</oddFooter>
      </headerFooter>
    </customSheetView>
    <customSheetView guid="{EF790C5B-80DA-4544-9EB7-EFE0323B2298}" scale="180" showPageBreaks="1" printArea="1" view="pageBreakPreview" topLeftCell="M1">
      <selection activeCell="O5" sqref="O5:O13"/>
      <colBreaks count="1" manualBreakCount="1">
        <brk id="10" max="38" man="1"/>
      </colBreaks>
      <pageMargins left="0.314" right="0.314" top="0.11799999999999999" bottom="0.27500000000000002" header="0.157" footer="0.11799999999999999"/>
      <pageSetup firstPageNumber="61"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8" man="1"/>
      </colBreaks>
      <pageMargins left="0.314" right="0.314" top="0.11799999999999999" bottom="0.27500000000000002" header="0.157" footer="0.11799999999999999"/>
      <pageSetup firstPageNumber="61" orientation="landscape" r:id="rId4"/>
      <headerFooter>
        <oddFooter>&amp;C&amp;P</oddFooter>
      </headerFooter>
    </customSheetView>
    <customSheetView guid="{BFEC163F-7C4E-49B7-9F32-15225772E72F}" scale="120" showPageBreaks="1" printArea="1" view="pageBreakPreview" topLeftCell="H1">
      <selection activeCell="K1" sqref="K1"/>
      <colBreaks count="1" manualBreakCount="1">
        <brk id="10" max="38" man="1"/>
      </colBreaks>
      <pageMargins left="0.314" right="0.314" top="0.11799999999999999" bottom="0.27500000000000002" header="0.157" footer="0.11799999999999999"/>
      <pageSetup firstPageNumber="61" orientation="landscape" r:id="rId5"/>
      <headerFooter>
        <oddFooter>&amp;C&amp;P</oddFooter>
      </headerFooter>
    </customSheetView>
    <customSheetView guid="{5529DB6B-163A-4048-9107-267B30B97DF3}" scale="120" showPageBreaks="1" printArea="1" view="pageBreakPreview" topLeftCell="H1">
      <selection activeCell="K1" sqref="K1"/>
      <colBreaks count="1" manualBreakCount="1">
        <brk id="10" max="38" man="1"/>
      </colBreaks>
      <pageMargins left="0.314" right="0.314" top="0.11799999999999999" bottom="0.27500000000000002" header="0.157" footer="0.11799999999999999"/>
      <pageSetup firstPageNumber="61" orientation="landscape" r:id="rId6"/>
      <headerFooter>
        <oddFooter>&amp;C&amp;P</oddFooter>
      </headerFooter>
    </customSheetView>
    <customSheetView guid="{9B0763AA-FA4B-479A-900C-C113E8BEEFEB}" scale="120" showPageBreaks="1" printArea="1" view="pageBreakPreview" topLeftCell="H1">
      <selection activeCell="L5" sqref="L5:L19"/>
      <colBreaks count="1" manualBreakCount="1">
        <brk id="10" max="38" man="1"/>
      </colBreaks>
      <pageMargins left="0.314" right="0.314" top="0.11799999999999999" bottom="0.27500000000000002" header="0.157" footer="0.11799999999999999"/>
      <pageSetup firstPageNumber="61" orientation="landscape" r:id="rId7"/>
      <headerFooter>
        <oddFooter>&amp;C&amp;P</oddFooter>
      </headerFooter>
    </customSheetView>
    <customSheetView guid="{89903799-8228-4A6D-8A81-7F80BC61226D}" scale="180" showPageBreaks="1" printArea="1" view="pageBreakPreview" topLeftCell="L2">
      <selection activeCell="N5" sqref="N5:N19"/>
      <colBreaks count="1" manualBreakCount="1">
        <brk id="10" max="38" man="1"/>
      </colBreaks>
      <pageMargins left="0.314" right="0.314" top="0.11799999999999999" bottom="0.27500000000000002" header="0.157" footer="0.11799999999999999"/>
      <pageSetup firstPageNumber="61" orientation="landscape" r:id="rId8"/>
      <headerFooter>
        <oddFooter>&amp;C&amp;P</oddFooter>
      </headerFooter>
    </customSheetView>
    <customSheetView guid="{2524630E-605A-4616-AD5D-6CF7B1E9752C}" scale="180" showPageBreaks="1" printArea="1" view="pageBreakPreview" topLeftCell="M1">
      <selection activeCell="O5" sqref="O5:O13"/>
      <colBreaks count="1" manualBreakCount="1">
        <brk id="10" max="38" man="1"/>
      </colBreaks>
      <pageMargins left="0.314" right="0.314" top="0.11799999999999999" bottom="0.27500000000000002" header="0.157" footer="0.11799999999999999"/>
      <pageSetup firstPageNumber="61" orientation="landscape" r:id="rId9"/>
      <headerFooter>
        <oddFooter>&amp;C&amp;P</oddFooter>
      </headerFooter>
    </customSheetView>
  </customSheetViews>
  <mergeCells count="17">
    <mergeCell ref="Q5:Q13"/>
    <mergeCell ref="P5:P19"/>
    <mergeCell ref="N5:N19"/>
    <mergeCell ref="L5:L19"/>
    <mergeCell ref="D5:D13"/>
    <mergeCell ref="F5:F13"/>
    <mergeCell ref="H5:H13"/>
    <mergeCell ref="J5:J13"/>
    <mergeCell ref="M5:M13"/>
    <mergeCell ref="I5:I19"/>
    <mergeCell ref="G5:G19"/>
    <mergeCell ref="E5:E19"/>
    <mergeCell ref="K4:K25"/>
    <mergeCell ref="A4:A25"/>
    <mergeCell ref="O5:O13"/>
    <mergeCell ref="B5:B14"/>
    <mergeCell ref="C5:C20"/>
  </mergeCells>
  <pageMargins left="0.314" right="0.314" top="0.11799999999999999" bottom="0.27500000000000002" header="0.157" footer="0.11799999999999999"/>
  <pageSetup firstPageNumber="61" orientation="landscape" r:id="rId10"/>
  <headerFooter>
    <oddFooter>&amp;C&amp;P</oddFooter>
  </headerFooter>
  <colBreaks count="1" manualBreakCount="1">
    <brk id="10" max="38"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3"/>
  <sheetViews>
    <sheetView view="pageBreakPreview" topLeftCell="B4" zoomScale="120" zoomScaleNormal="90" zoomScaleSheetLayoutView="120" zoomScalePageLayoutView="110" workbookViewId="0">
      <selection activeCell="M5" sqref="M5:M11"/>
    </sheetView>
  </sheetViews>
  <sheetFormatPr defaultColWidth="9.140625" defaultRowHeight="13.5" x14ac:dyDescent="0.25"/>
  <cols>
    <col min="1" max="1" width="3.42578125" style="17" customWidth="1"/>
    <col min="2" max="2" width="5.42578125" style="17" customWidth="1"/>
    <col min="3" max="12" width="3.42578125" style="10" customWidth="1"/>
    <col min="13" max="13" width="9" style="10" customWidth="1"/>
    <col min="14" max="14" width="13.42578125" style="10" customWidth="1"/>
    <col min="15" max="15" width="14.42578125" style="10" customWidth="1"/>
    <col min="16" max="17" width="12.28515625" style="10" customWidth="1"/>
    <col min="18" max="18" width="8.42578125" style="10" customWidth="1"/>
    <col min="19" max="19" width="8.7109375" style="10" customWidth="1"/>
    <col min="20" max="20" width="12.7109375" style="10" customWidth="1"/>
    <col min="21" max="21" width="3.42578125" style="17" customWidth="1"/>
    <col min="22" max="22" width="12" style="10" customWidth="1"/>
    <col min="23" max="23" width="19.7109375" style="10" customWidth="1"/>
    <col min="24" max="24" width="13.5703125" style="10" customWidth="1"/>
    <col min="25" max="26" width="9" style="10" customWidth="1"/>
    <col min="27" max="27" width="14" style="10" customWidth="1"/>
    <col min="28" max="28" width="12.42578125" style="10" customWidth="1"/>
    <col min="29" max="29" width="9.28515625" style="10" customWidth="1"/>
    <col min="30" max="30" width="10.7109375" style="10" customWidth="1"/>
    <col min="31" max="31" width="9.7109375" style="10" customWidth="1"/>
  </cols>
  <sheetData>
    <row r="1" spans="1:31" ht="12.75" x14ac:dyDescent="0.2">
      <c r="A1" s="912" t="s">
        <v>1028</v>
      </c>
      <c r="B1" s="912"/>
      <c r="C1" s="912"/>
      <c r="D1" s="912"/>
      <c r="E1" s="912"/>
      <c r="F1" s="912"/>
      <c r="G1" s="912"/>
      <c r="H1" s="912"/>
      <c r="I1" s="912"/>
      <c r="J1" s="912"/>
      <c r="K1" s="912"/>
      <c r="L1" s="912"/>
      <c r="M1" s="912"/>
      <c r="N1" s="912"/>
      <c r="O1" s="912"/>
      <c r="U1" s="912" t="s">
        <v>1029</v>
      </c>
      <c r="V1" s="912"/>
    </row>
    <row r="2" spans="1:31" ht="12.75" x14ac:dyDescent="0.2">
      <c r="A2" s="912"/>
      <c r="B2" s="912"/>
      <c r="C2" s="912"/>
      <c r="D2" s="912"/>
      <c r="E2" s="912"/>
      <c r="F2" s="912"/>
      <c r="G2" s="912"/>
      <c r="H2" s="912"/>
      <c r="I2" s="912"/>
      <c r="J2" s="912"/>
      <c r="K2" s="912"/>
      <c r="L2" s="912"/>
      <c r="M2" s="912"/>
      <c r="N2" s="912"/>
      <c r="O2" s="912"/>
      <c r="U2" s="912"/>
      <c r="V2" s="912"/>
    </row>
    <row r="3" spans="1:31" x14ac:dyDescent="0.2">
      <c r="A3" s="11"/>
      <c r="B3" s="11"/>
      <c r="U3" s="11"/>
    </row>
    <row r="4" spans="1:31" x14ac:dyDescent="0.2">
      <c r="A4" s="2405" t="s">
        <v>1030</v>
      </c>
      <c r="B4" s="913">
        <v>6</v>
      </c>
      <c r="C4" s="2708">
        <v>6.01</v>
      </c>
      <c r="D4" s="2709"/>
      <c r="E4" s="2709"/>
      <c r="F4" s="2709"/>
      <c r="G4" s="2709"/>
      <c r="H4" s="2709"/>
      <c r="I4" s="2709"/>
      <c r="J4" s="2709"/>
      <c r="K4" s="2709"/>
      <c r="L4" s="2709"/>
      <c r="M4" s="914">
        <v>6.02</v>
      </c>
      <c r="N4" s="914">
        <f t="shared" ref="N4:T4" si="0">M4+0.01</f>
        <v>6.0299999999999994</v>
      </c>
      <c r="O4" s="914">
        <f t="shared" si="0"/>
        <v>6.0399999999999991</v>
      </c>
      <c r="P4" s="914">
        <f t="shared" si="0"/>
        <v>6.0499999999999989</v>
      </c>
      <c r="Q4" s="914">
        <f t="shared" si="0"/>
        <v>6.0599999999999987</v>
      </c>
      <c r="R4" s="914">
        <f t="shared" si="0"/>
        <v>6.0699999999999985</v>
      </c>
      <c r="S4" s="914">
        <f t="shared" si="0"/>
        <v>6.0799999999999983</v>
      </c>
      <c r="T4" s="914">
        <f t="shared" si="0"/>
        <v>6.0899999999999981</v>
      </c>
      <c r="U4" s="2405" t="s">
        <v>1031</v>
      </c>
      <c r="V4" s="915">
        <f>T4+0.01</f>
        <v>6.0999999999999979</v>
      </c>
      <c r="W4" s="915">
        <f>V4+0.01</f>
        <v>6.1099999999999977</v>
      </c>
      <c r="X4" s="915">
        <f>W4+0.01</f>
        <v>6.1199999999999974</v>
      </c>
      <c r="Y4" s="914">
        <f>X4+0.01</f>
        <v>6.1299999999999972</v>
      </c>
      <c r="Z4" s="1319"/>
      <c r="AA4" s="1306">
        <f>Y4+0.01</f>
        <v>6.139999999999997</v>
      </c>
      <c r="AB4" s="915">
        <f>AA4+0.01</f>
        <v>6.1499999999999968</v>
      </c>
      <c r="AC4" s="915">
        <f>AB4+0.01</f>
        <v>6.1599999999999966</v>
      </c>
      <c r="AD4" s="915">
        <f>AC4+0.01</f>
        <v>6.1699999999999964</v>
      </c>
      <c r="AE4" s="915">
        <f>AD4+0.01</f>
        <v>6.1799999999999962</v>
      </c>
    </row>
    <row r="5" spans="1:31" ht="12.75" customHeight="1" x14ac:dyDescent="0.2">
      <c r="A5" s="2406"/>
      <c r="B5" s="2513" t="s">
        <v>1032</v>
      </c>
      <c r="C5" s="2693" t="s">
        <v>3839</v>
      </c>
      <c r="D5" s="2688"/>
      <c r="E5" s="2688"/>
      <c r="F5" s="2688"/>
      <c r="G5" s="2688"/>
      <c r="H5" s="2688"/>
      <c r="I5" s="2688"/>
      <c r="J5" s="2688"/>
      <c r="K5" s="2688"/>
      <c r="L5" s="2725"/>
      <c r="M5" s="2685" t="s">
        <v>4226</v>
      </c>
      <c r="N5" s="2685" t="s">
        <v>1033</v>
      </c>
      <c r="O5" s="2685" t="s">
        <v>1034</v>
      </c>
      <c r="P5" s="2685" t="s">
        <v>1035</v>
      </c>
      <c r="Q5" s="2685" t="s">
        <v>1036</v>
      </c>
      <c r="R5" s="2730" t="s">
        <v>3542</v>
      </c>
      <c r="S5" s="2683" t="s">
        <v>3840</v>
      </c>
      <c r="T5" s="2685" t="s">
        <v>1037</v>
      </c>
      <c r="U5" s="2406"/>
      <c r="V5" s="2683" t="s">
        <v>3841</v>
      </c>
      <c r="W5" s="2683" t="s">
        <v>3845</v>
      </c>
      <c r="X5" s="2685" t="s">
        <v>1038</v>
      </c>
      <c r="Y5" s="2687" t="s">
        <v>1039</v>
      </c>
      <c r="Z5" s="2733"/>
      <c r="AA5" s="2685" t="s">
        <v>3846</v>
      </c>
      <c r="AB5" s="2685" t="s">
        <v>1040</v>
      </c>
      <c r="AC5" s="2685" t="s">
        <v>1041</v>
      </c>
      <c r="AD5" s="2683" t="s">
        <v>3847</v>
      </c>
      <c r="AE5" s="2730" t="s">
        <v>1042</v>
      </c>
    </row>
    <row r="6" spans="1:31" ht="12.75" customHeight="1" x14ac:dyDescent="0.2">
      <c r="A6" s="2406"/>
      <c r="B6" s="2513"/>
      <c r="C6" s="2426"/>
      <c r="D6" s="2689"/>
      <c r="E6" s="2689"/>
      <c r="F6" s="2689"/>
      <c r="G6" s="2689"/>
      <c r="H6" s="2689"/>
      <c r="I6" s="2689"/>
      <c r="J6" s="2689"/>
      <c r="K6" s="2689"/>
      <c r="L6" s="2726"/>
      <c r="M6" s="2375"/>
      <c r="N6" s="2375"/>
      <c r="O6" s="2375"/>
      <c r="P6" s="2375"/>
      <c r="Q6" s="2375"/>
      <c r="R6" s="2378"/>
      <c r="S6" s="2371"/>
      <c r="T6" s="2375"/>
      <c r="U6" s="2406"/>
      <c r="V6" s="2371"/>
      <c r="W6" s="2371"/>
      <c r="X6" s="2375"/>
      <c r="Y6" s="2687"/>
      <c r="Z6" s="2733"/>
      <c r="AA6" s="2375"/>
      <c r="AB6" s="2375"/>
      <c r="AC6" s="2375"/>
      <c r="AD6" s="2371"/>
      <c r="AE6" s="2378"/>
    </row>
    <row r="7" spans="1:31" ht="12.75" customHeight="1" x14ac:dyDescent="0.2">
      <c r="A7" s="2406"/>
      <c r="B7" s="2513"/>
      <c r="C7" s="2426"/>
      <c r="D7" s="2689"/>
      <c r="E7" s="2689"/>
      <c r="F7" s="2689"/>
      <c r="G7" s="2689"/>
      <c r="H7" s="2689"/>
      <c r="I7" s="2689"/>
      <c r="J7" s="2689"/>
      <c r="K7" s="2689"/>
      <c r="L7" s="2726"/>
      <c r="M7" s="2375"/>
      <c r="N7" s="2375"/>
      <c r="O7" s="2375"/>
      <c r="P7" s="2375"/>
      <c r="Q7" s="2375"/>
      <c r="R7" s="2378"/>
      <c r="S7" s="2371"/>
      <c r="T7" s="2375"/>
      <c r="U7" s="2406"/>
      <c r="V7" s="2371"/>
      <c r="W7" s="2371"/>
      <c r="X7" s="2375"/>
      <c r="Y7" s="2734"/>
      <c r="Z7" s="2735"/>
      <c r="AA7" s="2375"/>
      <c r="AB7" s="2375"/>
      <c r="AC7" s="2375"/>
      <c r="AD7" s="2371"/>
      <c r="AE7" s="2378"/>
    </row>
    <row r="8" spans="1:31" ht="13.5" customHeight="1" x14ac:dyDescent="0.2">
      <c r="A8" s="2406"/>
      <c r="B8" s="2513"/>
      <c r="C8" s="2426"/>
      <c r="D8" s="2689"/>
      <c r="E8" s="2689"/>
      <c r="F8" s="2689"/>
      <c r="G8" s="2689"/>
      <c r="H8" s="2689"/>
      <c r="I8" s="2689"/>
      <c r="J8" s="2689"/>
      <c r="K8" s="2689"/>
      <c r="L8" s="2726"/>
      <c r="M8" s="2375"/>
      <c r="N8" s="2375"/>
      <c r="O8" s="156"/>
      <c r="P8" s="2375"/>
      <c r="Q8" s="2375"/>
      <c r="R8" s="2378"/>
      <c r="S8" s="2371"/>
      <c r="T8" s="2375"/>
      <c r="U8" s="2406"/>
      <c r="V8" s="2371"/>
      <c r="W8" s="156"/>
      <c r="X8" s="2375"/>
      <c r="Y8" s="2731" t="s">
        <v>1043</v>
      </c>
      <c r="Z8" s="2736" t="s">
        <v>1044</v>
      </c>
      <c r="AA8" s="2375"/>
      <c r="AB8" s="2375"/>
      <c r="AC8" s="2375"/>
      <c r="AD8" s="2371"/>
      <c r="AE8" s="2378"/>
    </row>
    <row r="9" spans="1:31" x14ac:dyDescent="0.2">
      <c r="A9" s="2406"/>
      <c r="B9" s="2513"/>
      <c r="C9" s="2426"/>
      <c r="D9" s="2689"/>
      <c r="E9" s="2689"/>
      <c r="F9" s="2689"/>
      <c r="G9" s="2689"/>
      <c r="H9" s="2689"/>
      <c r="I9" s="2689"/>
      <c r="J9" s="2689"/>
      <c r="K9" s="2689"/>
      <c r="L9" s="2726"/>
      <c r="M9" s="2375"/>
      <c r="N9" s="2375"/>
      <c r="O9" s="2727"/>
      <c r="P9" s="2375"/>
      <c r="Q9" s="2375"/>
      <c r="R9" s="2378"/>
      <c r="S9" s="2371"/>
      <c r="T9" s="2375"/>
      <c r="U9" s="2406"/>
      <c r="V9" s="2371"/>
      <c r="W9" s="156" t="s">
        <v>1045</v>
      </c>
      <c r="X9" s="2375"/>
      <c r="Y9" s="2732"/>
      <c r="Z9" s="2737"/>
      <c r="AA9" s="2375"/>
      <c r="AB9" s="2375"/>
      <c r="AC9" s="2375"/>
      <c r="AD9" s="2371"/>
      <c r="AE9" s="2378"/>
    </row>
    <row r="10" spans="1:31" x14ac:dyDescent="0.25">
      <c r="A10" s="2406"/>
      <c r="B10" s="2513"/>
      <c r="C10" s="2426"/>
      <c r="D10" s="2689"/>
      <c r="E10" s="2689"/>
      <c r="F10" s="2689"/>
      <c r="G10" s="2689"/>
      <c r="H10" s="2689"/>
      <c r="I10" s="2689"/>
      <c r="J10" s="2689"/>
      <c r="K10" s="2689"/>
      <c r="L10" s="2726"/>
      <c r="M10" s="2375"/>
      <c r="N10" s="2375"/>
      <c r="O10" s="2727"/>
      <c r="P10" s="2375"/>
      <c r="Q10" s="156"/>
      <c r="R10" s="2378"/>
      <c r="S10" s="2371"/>
      <c r="T10" s="2375"/>
      <c r="U10" s="2406"/>
      <c r="V10" s="2371"/>
      <c r="W10" s="156" t="s">
        <v>1046</v>
      </c>
      <c r="X10" s="156"/>
      <c r="Y10" s="2732"/>
      <c r="Z10" s="2737"/>
      <c r="AA10" s="2375"/>
      <c r="AB10" s="1870" t="s">
        <v>3546</v>
      </c>
      <c r="AC10" s="2375"/>
      <c r="AD10" s="2371"/>
      <c r="AE10" s="2378"/>
    </row>
    <row r="11" spans="1:31" ht="13.5" customHeight="1" x14ac:dyDescent="0.2">
      <c r="A11" s="2406"/>
      <c r="B11" s="2513"/>
      <c r="C11" s="2426"/>
      <c r="D11" s="2689"/>
      <c r="E11" s="2689"/>
      <c r="F11" s="2689"/>
      <c r="G11" s="2689"/>
      <c r="H11" s="2689"/>
      <c r="I11" s="2689"/>
      <c r="J11" s="2689"/>
      <c r="K11" s="2689"/>
      <c r="L11" s="2726"/>
      <c r="M11" s="2375"/>
      <c r="N11" s="2375"/>
      <c r="O11" s="2727" t="s">
        <v>1048</v>
      </c>
      <c r="P11" s="2375"/>
      <c r="Q11" s="2375" t="s">
        <v>1049</v>
      </c>
      <c r="R11" s="2378"/>
      <c r="S11" s="2371"/>
      <c r="T11" s="2375"/>
      <c r="U11" s="2406"/>
      <c r="V11" s="2371"/>
      <c r="W11" s="2727" t="s">
        <v>1050</v>
      </c>
      <c r="X11" s="156" t="s">
        <v>1051</v>
      </c>
      <c r="Y11" s="2732"/>
      <c r="Z11" s="2737"/>
      <c r="AA11" s="16"/>
      <c r="AB11" s="156" t="s">
        <v>1047</v>
      </c>
      <c r="AC11" s="2375"/>
      <c r="AD11" s="2371"/>
      <c r="AE11" s="2378"/>
    </row>
    <row r="12" spans="1:31" ht="54" x14ac:dyDescent="0.2">
      <c r="A12" s="2406"/>
      <c r="B12" s="2513"/>
      <c r="C12" s="2426"/>
      <c r="D12" s="2689"/>
      <c r="E12" s="2689"/>
      <c r="F12" s="2689"/>
      <c r="G12" s="2689"/>
      <c r="H12" s="2689"/>
      <c r="I12" s="2689"/>
      <c r="J12" s="2689"/>
      <c r="K12" s="2689"/>
      <c r="L12" s="2726"/>
      <c r="M12" s="156"/>
      <c r="N12" s="2375"/>
      <c r="O12" s="2727"/>
      <c r="P12" s="156"/>
      <c r="Q12" s="2375"/>
      <c r="R12" s="2378"/>
      <c r="S12" s="2371"/>
      <c r="T12" s="2375"/>
      <c r="U12" s="2406"/>
      <c r="V12" s="2371"/>
      <c r="W12" s="2727"/>
      <c r="X12" s="1902" t="s">
        <v>3545</v>
      </c>
      <c r="Y12" s="2732"/>
      <c r="Z12" s="2737"/>
      <c r="AA12" s="16"/>
      <c r="AB12" s="156" t="s">
        <v>1052</v>
      </c>
      <c r="AC12" s="2375"/>
      <c r="AD12" s="2371"/>
      <c r="AE12" s="2378"/>
    </row>
    <row r="13" spans="1:31" ht="13.5" customHeight="1" x14ac:dyDescent="0.2">
      <c r="A13" s="2406"/>
      <c r="B13" s="2513"/>
      <c r="C13" s="2426"/>
      <c r="D13" s="2689"/>
      <c r="E13" s="2689"/>
      <c r="F13" s="2689"/>
      <c r="G13" s="2689"/>
      <c r="H13" s="2689"/>
      <c r="I13" s="2689"/>
      <c r="J13" s="2689"/>
      <c r="K13" s="2689"/>
      <c r="L13" s="2726"/>
      <c r="M13" s="156"/>
      <c r="N13" s="2375"/>
      <c r="O13" s="2727" t="s">
        <v>1054</v>
      </c>
      <c r="P13" s="156"/>
      <c r="Q13" s="156" t="s">
        <v>1055</v>
      </c>
      <c r="R13" s="566"/>
      <c r="S13" s="566"/>
      <c r="T13" s="566"/>
      <c r="U13" s="2406"/>
      <c r="V13" s="2371"/>
      <c r="W13" s="2378" t="s">
        <v>1056</v>
      </c>
      <c r="X13" s="156" t="s">
        <v>1057</v>
      </c>
      <c r="Y13" s="2732"/>
      <c r="Z13" s="2737"/>
      <c r="AA13" s="16"/>
      <c r="AB13" s="156" t="s">
        <v>1053</v>
      </c>
      <c r="AC13" s="2375"/>
      <c r="AD13" s="2371"/>
      <c r="AE13" s="2378"/>
    </row>
    <row r="14" spans="1:31" x14ac:dyDescent="0.2">
      <c r="A14" s="2406"/>
      <c r="B14" s="2513"/>
      <c r="C14" s="2426"/>
      <c r="D14" s="2689"/>
      <c r="E14" s="2689"/>
      <c r="F14" s="2689"/>
      <c r="G14" s="2689"/>
      <c r="H14" s="2689"/>
      <c r="I14" s="2689"/>
      <c r="J14" s="2689"/>
      <c r="K14" s="2689"/>
      <c r="L14" s="2726"/>
      <c r="M14" s="156"/>
      <c r="N14" s="2375"/>
      <c r="O14" s="2727"/>
      <c r="P14" s="156"/>
      <c r="Q14" s="2375" t="s">
        <v>3371</v>
      </c>
      <c r="R14" s="566"/>
      <c r="S14" s="566"/>
      <c r="T14" s="566"/>
      <c r="U14" s="2406"/>
      <c r="V14" s="2371"/>
      <c r="W14" s="2378"/>
      <c r="X14" s="156" t="s">
        <v>1059</v>
      </c>
      <c r="Y14" s="2732"/>
      <c r="Z14" s="2737"/>
      <c r="AA14" s="16"/>
      <c r="AB14" s="156" t="s">
        <v>1058</v>
      </c>
      <c r="AC14" s="2375"/>
      <c r="AD14" s="2371"/>
      <c r="AE14" s="2378"/>
    </row>
    <row r="15" spans="1:31" ht="27" x14ac:dyDescent="0.25">
      <c r="A15" s="2406"/>
      <c r="B15" s="2513"/>
      <c r="C15" s="2426"/>
      <c r="D15" s="2689"/>
      <c r="E15" s="2689"/>
      <c r="F15" s="2689"/>
      <c r="G15" s="2689"/>
      <c r="H15" s="2689"/>
      <c r="I15" s="2689"/>
      <c r="J15" s="2689"/>
      <c r="K15" s="2689"/>
      <c r="L15" s="2726"/>
      <c r="M15" s="1744" t="s">
        <v>1061</v>
      </c>
      <c r="O15" s="1126" t="s">
        <v>1062</v>
      </c>
      <c r="P15" s="1719" t="str">
        <f>CONCATENATE("1. Sim ► (",V4,"0)")</f>
        <v>1. Sim ► (6,10)</v>
      </c>
      <c r="Q15" s="2375"/>
      <c r="R15" s="1744" t="s">
        <v>1063</v>
      </c>
      <c r="S15" s="1744" t="s">
        <v>1064</v>
      </c>
      <c r="T15" s="1744" t="s">
        <v>1065</v>
      </c>
      <c r="U15" s="2406"/>
      <c r="V15" s="2371"/>
      <c r="W15" s="156" t="s">
        <v>1066</v>
      </c>
      <c r="X15" s="282" t="s">
        <v>1067</v>
      </c>
      <c r="Y15" s="16"/>
      <c r="Z15" s="2737"/>
      <c r="AA15" s="16"/>
      <c r="AB15" s="156" t="s">
        <v>1060</v>
      </c>
      <c r="AC15" s="2375"/>
      <c r="AD15" s="2371"/>
      <c r="AE15" s="2378"/>
    </row>
    <row r="16" spans="1:31" ht="27" customHeight="1" x14ac:dyDescent="0.25">
      <c r="A16" s="2406"/>
      <c r="B16" s="2513"/>
      <c r="C16" s="2710" t="s">
        <v>3352</v>
      </c>
      <c r="D16" s="2711"/>
      <c r="E16" s="2711"/>
      <c r="F16" s="2711"/>
      <c r="G16" s="2711"/>
      <c r="H16" s="2711"/>
      <c r="I16" s="2711"/>
      <c r="J16" s="2711"/>
      <c r="K16" s="2711"/>
      <c r="L16" s="2712"/>
      <c r="M16" s="566" t="s">
        <v>1069</v>
      </c>
      <c r="N16" s="1743" t="str">
        <f>CONCATENATE("1. Sim ►(",P4,")")</f>
        <v>1. Sim ►(6,05)</v>
      </c>
      <c r="O16" s="1126" t="s">
        <v>3541</v>
      </c>
      <c r="P16" s="156" t="s">
        <v>1070</v>
      </c>
      <c r="Q16" s="2375"/>
      <c r="R16" s="156" t="s">
        <v>1071</v>
      </c>
      <c r="S16" s="156" t="s">
        <v>1072</v>
      </c>
      <c r="T16" s="2375" t="s">
        <v>1073</v>
      </c>
      <c r="U16" s="2406"/>
      <c r="V16" s="2726"/>
      <c r="W16" s="2371" t="s">
        <v>3843</v>
      </c>
      <c r="X16" s="156" t="s">
        <v>1074</v>
      </c>
      <c r="Y16" s="16"/>
      <c r="Z16" s="16"/>
      <c r="AA16" s="16"/>
      <c r="AB16" s="156" t="s">
        <v>1068</v>
      </c>
      <c r="AC16" s="2375"/>
      <c r="AD16" s="2371"/>
      <c r="AE16" s="2378"/>
    </row>
    <row r="17" spans="1:31" ht="18.75" customHeight="1" x14ac:dyDescent="0.2">
      <c r="A17" s="2406"/>
      <c r="B17" s="2513"/>
      <c r="C17" s="2728" t="s">
        <v>3442</v>
      </c>
      <c r="D17" s="2728"/>
      <c r="E17" s="2696" t="s">
        <v>1076</v>
      </c>
      <c r="F17" s="2697"/>
      <c r="G17" s="2713" t="s">
        <v>3447</v>
      </c>
      <c r="H17" s="2714"/>
      <c r="I17" s="2696" t="s">
        <v>1077</v>
      </c>
      <c r="J17" s="2697"/>
      <c r="K17" s="2696" t="s">
        <v>1078</v>
      </c>
      <c r="L17" s="2697"/>
      <c r="M17" s="566"/>
      <c r="N17" s="566" t="s">
        <v>1079</v>
      </c>
      <c r="O17" s="918" t="s">
        <v>1080</v>
      </c>
      <c r="P17" s="156"/>
      <c r="Q17" s="2375" t="s">
        <v>1081</v>
      </c>
      <c r="R17" s="156"/>
      <c r="S17" s="156"/>
      <c r="T17" s="2375"/>
      <c r="U17" s="2406"/>
      <c r="V17" s="2726"/>
      <c r="W17" s="2371"/>
      <c r="X17" s="156" t="s">
        <v>1082</v>
      </c>
      <c r="Y17" s="16"/>
      <c r="Z17" s="16"/>
      <c r="AA17" s="16"/>
      <c r="AB17" s="156" t="s">
        <v>1075</v>
      </c>
      <c r="AC17" s="2375"/>
      <c r="AD17" s="2371"/>
      <c r="AE17" s="2378"/>
    </row>
    <row r="18" spans="1:31" ht="27" x14ac:dyDescent="0.3">
      <c r="A18" s="2406"/>
      <c r="B18" s="2513"/>
      <c r="C18" s="2729"/>
      <c r="D18" s="2729"/>
      <c r="E18" s="2698"/>
      <c r="F18" s="2699"/>
      <c r="G18" s="2715"/>
      <c r="H18" s="2716"/>
      <c r="I18" s="2698"/>
      <c r="J18" s="2699"/>
      <c r="K18" s="2698"/>
      <c r="L18" s="2699"/>
      <c r="M18" s="916"/>
      <c r="N18" s="916"/>
      <c r="O18" s="1126" t="s">
        <v>1083</v>
      </c>
      <c r="P18" s="916"/>
      <c r="Q18" s="2375"/>
      <c r="R18" s="156"/>
      <c r="S18" s="156"/>
      <c r="T18" s="2375"/>
      <c r="U18" s="2406"/>
      <c r="V18" s="916"/>
      <c r="W18" s="2371"/>
      <c r="X18" s="156" t="s">
        <v>3685</v>
      </c>
      <c r="Y18" s="916"/>
      <c r="Z18" s="916"/>
      <c r="AA18" s="916"/>
      <c r="AB18" s="916"/>
      <c r="AC18" s="916"/>
      <c r="AD18" s="916"/>
      <c r="AE18" s="916"/>
    </row>
    <row r="19" spans="1:31" ht="40.5" x14ac:dyDescent="0.2">
      <c r="A19" s="2406"/>
      <c r="B19" s="2513"/>
      <c r="C19" s="2729"/>
      <c r="D19" s="2729"/>
      <c r="E19" s="2698"/>
      <c r="F19" s="2699"/>
      <c r="G19" s="2715"/>
      <c r="H19" s="2716"/>
      <c r="I19" s="2698"/>
      <c r="J19" s="2699"/>
      <c r="K19" s="2698"/>
      <c r="L19" s="2699"/>
      <c r="M19" s="282"/>
      <c r="N19" s="282"/>
      <c r="O19" s="1126" t="s">
        <v>1084</v>
      </c>
      <c r="P19" s="917"/>
      <c r="Q19" s="918" t="s">
        <v>1085</v>
      </c>
      <c r="R19" s="918"/>
      <c r="S19" s="918"/>
      <c r="T19" s="282"/>
      <c r="U19" s="2406"/>
      <c r="V19" s="2294"/>
      <c r="W19" s="1886" t="s">
        <v>3844</v>
      </c>
      <c r="X19" s="156" t="s">
        <v>3544</v>
      </c>
      <c r="Y19" s="282"/>
      <c r="Z19" s="282"/>
      <c r="AA19" s="282"/>
      <c r="AB19" s="282"/>
      <c r="AC19" s="282"/>
      <c r="AD19" s="282"/>
      <c r="AE19" s="282"/>
    </row>
    <row r="20" spans="1:31" ht="27" x14ac:dyDescent="0.2">
      <c r="A20" s="2406"/>
      <c r="B20" s="2513"/>
      <c r="C20" s="2729"/>
      <c r="D20" s="2729"/>
      <c r="E20" s="2698"/>
      <c r="F20" s="2699"/>
      <c r="G20" s="2715"/>
      <c r="H20" s="2716"/>
      <c r="I20" s="2698"/>
      <c r="J20" s="2699"/>
      <c r="K20" s="2698"/>
      <c r="L20" s="2699"/>
      <c r="M20" s="919"/>
      <c r="N20" s="919"/>
      <c r="O20" s="1126" t="s">
        <v>1087</v>
      </c>
      <c r="P20" s="919"/>
      <c r="Q20" s="919"/>
      <c r="R20" s="919"/>
      <c r="S20" s="919"/>
      <c r="T20" s="919"/>
      <c r="U20" s="2406"/>
      <c r="V20" s="2294" t="s">
        <v>4204</v>
      </c>
      <c r="W20" s="156" t="s">
        <v>1086</v>
      </c>
      <c r="X20" s="920"/>
      <c r="Y20" s="920"/>
      <c r="Z20" s="920"/>
      <c r="AA20" s="920"/>
      <c r="AB20" s="920"/>
      <c r="AC20" s="920"/>
      <c r="AD20" s="920"/>
      <c r="AE20" s="920"/>
    </row>
    <row r="21" spans="1:31" x14ac:dyDescent="0.2">
      <c r="A21" s="2406"/>
      <c r="B21" s="2513"/>
      <c r="C21" s="2729"/>
      <c r="D21" s="2729"/>
      <c r="E21" s="2698"/>
      <c r="F21" s="2699"/>
      <c r="G21" s="2715"/>
      <c r="H21" s="2716"/>
      <c r="I21" s="2698"/>
      <c r="J21" s="2699"/>
      <c r="K21" s="2698"/>
      <c r="L21" s="2699"/>
      <c r="M21" s="282"/>
      <c r="N21" s="282"/>
      <c r="P21" s="282"/>
      <c r="Q21" s="282"/>
      <c r="R21" s="282"/>
      <c r="S21" s="282"/>
      <c r="T21" s="400"/>
      <c r="U21" s="2406"/>
      <c r="V21" s="918"/>
      <c r="W21" s="156" t="s">
        <v>1088</v>
      </c>
      <c r="X21" s="918"/>
      <c r="Y21" s="918"/>
      <c r="Z21" s="918"/>
      <c r="AA21" s="918"/>
      <c r="AB21" s="918"/>
      <c r="AC21" s="918"/>
      <c r="AD21" s="918"/>
      <c r="AE21" s="918"/>
    </row>
    <row r="22" spans="1:31" x14ac:dyDescent="0.2">
      <c r="A22" s="2406"/>
      <c r="B22" s="2513"/>
      <c r="C22" s="2729"/>
      <c r="D22" s="2729"/>
      <c r="E22" s="2723"/>
      <c r="F22" s="2724"/>
      <c r="G22" s="2717"/>
      <c r="H22" s="2718"/>
      <c r="I22" s="2698"/>
      <c r="J22" s="2699"/>
      <c r="K22" s="2698"/>
      <c r="L22" s="2699"/>
      <c r="M22" s="282"/>
      <c r="N22" s="282"/>
      <c r="O22" s="1648" t="str">
        <f>CONCATENATE("►► (",R4,")")</f>
        <v>►► (6,07)</v>
      </c>
      <c r="P22" s="282"/>
      <c r="Q22" s="282"/>
      <c r="R22" s="282"/>
      <c r="S22" s="282"/>
      <c r="T22" s="400"/>
      <c r="U22" s="2406"/>
      <c r="V22" s="918"/>
      <c r="W22" s="1889" t="s">
        <v>3842</v>
      </c>
      <c r="X22" s="918"/>
      <c r="Y22" s="918"/>
      <c r="Z22" s="918"/>
      <c r="AA22" s="918"/>
      <c r="AB22" s="918"/>
      <c r="AC22" s="918"/>
      <c r="AD22" s="918"/>
      <c r="AE22" s="918"/>
    </row>
    <row r="23" spans="1:31" ht="14.25" customHeight="1" thickBot="1" x14ac:dyDescent="0.25">
      <c r="A23" s="2407"/>
      <c r="B23" s="2569"/>
      <c r="C23" s="2719" t="s">
        <v>1089</v>
      </c>
      <c r="D23" s="2719"/>
      <c r="E23" s="2719" t="s">
        <v>1090</v>
      </c>
      <c r="F23" s="2719"/>
      <c r="G23" s="2719" t="s">
        <v>1091</v>
      </c>
      <c r="H23" s="2719"/>
      <c r="I23" s="2720" t="s">
        <v>1092</v>
      </c>
      <c r="J23" s="2721"/>
      <c r="K23" s="2720" t="s">
        <v>1093</v>
      </c>
      <c r="L23" s="2722"/>
      <c r="M23" s="924" t="s">
        <v>1094</v>
      </c>
      <c r="N23" s="924" t="s">
        <v>1095</v>
      </c>
      <c r="O23" s="924" t="s">
        <v>1096</v>
      </c>
      <c r="P23" s="924" t="s">
        <v>1097</v>
      </c>
      <c r="Q23" s="924" t="s">
        <v>1098</v>
      </c>
      <c r="R23" s="924"/>
      <c r="S23" s="924"/>
      <c r="T23" s="924" t="s">
        <v>1099</v>
      </c>
      <c r="U23" s="2407"/>
      <c r="V23" s="923" t="s">
        <v>3543</v>
      </c>
      <c r="W23" s="923" t="s">
        <v>1100</v>
      </c>
      <c r="X23" s="923" t="s">
        <v>1101</v>
      </c>
      <c r="Y23" s="923" t="s">
        <v>1102</v>
      </c>
      <c r="Z23" s="923" t="s">
        <v>1103</v>
      </c>
      <c r="AA23" s="923" t="s">
        <v>1104</v>
      </c>
      <c r="AB23" s="923" t="s">
        <v>1105</v>
      </c>
      <c r="AC23" s="923" t="s">
        <v>1106</v>
      </c>
      <c r="AD23" s="923" t="s">
        <v>1107</v>
      </c>
      <c r="AE23" s="923" t="s">
        <v>1108</v>
      </c>
    </row>
    <row r="24" spans="1:31" ht="14.25" thickTop="1" x14ac:dyDescent="0.2">
      <c r="A24" s="69">
        <v>1</v>
      </c>
      <c r="B24" s="925"/>
      <c r="C24" s="2706"/>
      <c r="D24" s="2707"/>
      <c r="E24" s="2706"/>
      <c r="F24" s="2707"/>
      <c r="G24" s="1119"/>
      <c r="H24" s="1119"/>
      <c r="I24" s="2706"/>
      <c r="J24" s="2707"/>
      <c r="K24" s="2706"/>
      <c r="L24" s="2707"/>
      <c r="M24" s="926"/>
      <c r="N24" s="926"/>
      <c r="O24" s="926"/>
      <c r="P24" s="926"/>
      <c r="Q24" s="926"/>
      <c r="R24" s="926"/>
      <c r="S24" s="926"/>
      <c r="T24" s="926"/>
      <c r="U24" s="69">
        <v>1</v>
      </c>
      <c r="V24" s="927"/>
      <c r="W24" s="928"/>
      <c r="X24" s="928"/>
      <c r="Y24" s="928"/>
      <c r="Z24" s="928"/>
      <c r="AA24" s="928"/>
      <c r="AB24" s="928"/>
      <c r="AC24" s="928"/>
      <c r="AD24" s="928"/>
      <c r="AE24" s="928"/>
    </row>
    <row r="25" spans="1:31" x14ac:dyDescent="0.2">
      <c r="A25" s="70">
        <v>2</v>
      </c>
      <c r="B25" s="246"/>
      <c r="C25" s="2700"/>
      <c r="D25" s="2701"/>
      <c r="E25" s="2700"/>
      <c r="F25" s="2701"/>
      <c r="G25" s="1021"/>
      <c r="H25" s="1021"/>
      <c r="I25" s="2700"/>
      <c r="J25" s="2701"/>
      <c r="K25" s="2700"/>
      <c r="L25" s="2701"/>
      <c r="M25" s="931"/>
      <c r="N25" s="931"/>
      <c r="O25" s="931"/>
      <c r="P25" s="931"/>
      <c r="Q25" s="931"/>
      <c r="R25" s="931"/>
      <c r="S25" s="931"/>
      <c r="T25" s="931"/>
      <c r="U25" s="70">
        <v>2</v>
      </c>
      <c r="V25" s="932"/>
      <c r="W25" s="933"/>
      <c r="X25" s="933"/>
      <c r="Y25" s="933"/>
      <c r="Z25" s="933"/>
      <c r="AA25" s="933"/>
      <c r="AB25" s="933"/>
      <c r="AC25" s="933"/>
      <c r="AD25" s="933"/>
      <c r="AE25" s="933"/>
    </row>
    <row r="26" spans="1:31" x14ac:dyDescent="0.2">
      <c r="A26" s="71">
        <v>3</v>
      </c>
      <c r="B26" s="246"/>
      <c r="C26" s="2700"/>
      <c r="D26" s="2701"/>
      <c r="E26" s="2700"/>
      <c r="F26" s="2701"/>
      <c r="G26" s="1021"/>
      <c r="H26" s="1021"/>
      <c r="I26" s="2700"/>
      <c r="J26" s="2701"/>
      <c r="K26" s="2700"/>
      <c r="L26" s="2701"/>
      <c r="M26" s="931"/>
      <c r="N26" s="931"/>
      <c r="O26" s="931"/>
      <c r="P26" s="931"/>
      <c r="Q26" s="931"/>
      <c r="R26" s="931"/>
      <c r="S26" s="931"/>
      <c r="T26" s="931"/>
      <c r="U26" s="71">
        <v>3</v>
      </c>
      <c r="V26" s="932"/>
      <c r="W26" s="933"/>
      <c r="X26" s="933"/>
      <c r="Y26" s="933"/>
      <c r="Z26" s="933"/>
      <c r="AA26" s="933"/>
      <c r="AB26" s="933"/>
      <c r="AC26" s="933"/>
      <c r="AD26" s="933"/>
      <c r="AE26" s="933"/>
    </row>
    <row r="27" spans="1:31" x14ac:dyDescent="0.2">
      <c r="A27" s="71">
        <v>4</v>
      </c>
      <c r="B27" s="246"/>
      <c r="C27" s="2700"/>
      <c r="D27" s="2701"/>
      <c r="E27" s="2700"/>
      <c r="F27" s="2701"/>
      <c r="G27" s="1021"/>
      <c r="H27" s="1021"/>
      <c r="I27" s="2700"/>
      <c r="J27" s="2701"/>
      <c r="K27" s="2700"/>
      <c r="L27" s="2701"/>
      <c r="M27" s="931"/>
      <c r="N27" s="931"/>
      <c r="O27" s="931"/>
      <c r="P27" s="931"/>
      <c r="Q27" s="931"/>
      <c r="R27" s="931"/>
      <c r="S27" s="931"/>
      <c r="T27" s="931"/>
      <c r="U27" s="71">
        <v>4</v>
      </c>
      <c r="V27" s="932"/>
      <c r="W27" s="933"/>
      <c r="X27" s="933"/>
      <c r="Y27" s="933"/>
      <c r="Z27" s="933"/>
      <c r="AA27" s="933"/>
      <c r="AB27" s="933"/>
      <c r="AC27" s="933"/>
      <c r="AD27" s="933"/>
      <c r="AE27" s="933"/>
    </row>
    <row r="28" spans="1:31" ht="14.25" thickBot="1" x14ac:dyDescent="0.25">
      <c r="A28" s="72">
        <v>5</v>
      </c>
      <c r="B28" s="246"/>
      <c r="C28" s="2702"/>
      <c r="D28" s="2703"/>
      <c r="E28" s="2702"/>
      <c r="F28" s="2703"/>
      <c r="G28" s="1120"/>
      <c r="H28" s="1120"/>
      <c r="I28" s="2702"/>
      <c r="J28" s="2703"/>
      <c r="K28" s="2702"/>
      <c r="L28" s="2703"/>
      <c r="M28" s="934"/>
      <c r="N28" s="934"/>
      <c r="O28" s="934"/>
      <c r="P28" s="934"/>
      <c r="Q28" s="934"/>
      <c r="R28" s="934"/>
      <c r="S28" s="934"/>
      <c r="T28" s="934"/>
      <c r="U28" s="72">
        <v>5</v>
      </c>
      <c r="V28" s="934"/>
      <c r="W28" s="934"/>
      <c r="X28" s="934"/>
      <c r="Y28" s="934"/>
      <c r="Z28" s="934"/>
      <c r="AA28" s="934"/>
      <c r="AB28" s="934"/>
      <c r="AC28" s="934"/>
      <c r="AD28" s="934"/>
      <c r="AE28" s="934"/>
    </row>
    <row r="29" spans="1:31" ht="14.25" thickTop="1" x14ac:dyDescent="0.2">
      <c r="A29" s="73">
        <v>6</v>
      </c>
      <c r="B29" s="244"/>
      <c r="C29" s="2704"/>
      <c r="D29" s="2705"/>
      <c r="E29" s="2704"/>
      <c r="F29" s="2705"/>
      <c r="G29" s="1121"/>
      <c r="H29" s="1121"/>
      <c r="I29" s="2704"/>
      <c r="J29" s="2705"/>
      <c r="K29" s="2704"/>
      <c r="L29" s="2705"/>
      <c r="M29" s="935"/>
      <c r="N29" s="935"/>
      <c r="O29" s="935"/>
      <c r="P29" s="935"/>
      <c r="Q29" s="935"/>
      <c r="R29" s="935"/>
      <c r="S29" s="935"/>
      <c r="T29" s="935"/>
      <c r="U29" s="73">
        <v>6</v>
      </c>
      <c r="V29" s="935"/>
      <c r="W29" s="935"/>
      <c r="X29" s="935"/>
      <c r="Y29" s="935"/>
      <c r="Z29" s="935"/>
      <c r="AA29" s="935"/>
      <c r="AB29" s="935"/>
      <c r="AC29" s="935"/>
      <c r="AD29" s="935"/>
      <c r="AE29" s="935"/>
    </row>
    <row r="30" spans="1:31" x14ac:dyDescent="0.2">
      <c r="A30" s="74">
        <v>7</v>
      </c>
      <c r="B30" s="936"/>
      <c r="C30" s="2694"/>
      <c r="D30" s="2695"/>
      <c r="E30" s="2694"/>
      <c r="F30" s="2695"/>
      <c r="G30" s="1122"/>
      <c r="H30" s="1122"/>
      <c r="I30" s="2694"/>
      <c r="J30" s="2695"/>
      <c r="K30" s="2694"/>
      <c r="L30" s="2695"/>
      <c r="M30" s="937"/>
      <c r="N30" s="937"/>
      <c r="O30" s="937"/>
      <c r="P30" s="937"/>
      <c r="Q30" s="937"/>
      <c r="R30" s="937"/>
      <c r="S30" s="937"/>
      <c r="T30" s="937"/>
      <c r="U30" s="74">
        <v>7</v>
      </c>
      <c r="V30" s="937"/>
      <c r="W30" s="937"/>
      <c r="X30" s="937"/>
      <c r="Y30" s="937"/>
      <c r="Z30" s="937"/>
      <c r="AA30" s="937"/>
      <c r="AB30" s="937"/>
      <c r="AC30" s="937"/>
      <c r="AD30" s="937"/>
      <c r="AE30" s="937"/>
    </row>
    <row r="31" spans="1:31" x14ac:dyDescent="0.2">
      <c r="A31" s="74">
        <v>8</v>
      </c>
      <c r="B31" s="246"/>
      <c r="C31" s="2694"/>
      <c r="D31" s="2695"/>
      <c r="E31" s="2694"/>
      <c r="F31" s="2695"/>
      <c r="G31" s="1122"/>
      <c r="H31" s="1122"/>
      <c r="I31" s="2694"/>
      <c r="J31" s="2695"/>
      <c r="K31" s="2694"/>
      <c r="L31" s="2695"/>
      <c r="M31" s="937"/>
      <c r="N31" s="937"/>
      <c r="O31" s="937"/>
      <c r="P31" s="937"/>
      <c r="Q31" s="937"/>
      <c r="R31" s="937"/>
      <c r="S31" s="937"/>
      <c r="T31" s="937"/>
      <c r="U31" s="74">
        <v>8</v>
      </c>
      <c r="V31" s="937"/>
      <c r="W31" s="937"/>
      <c r="X31" s="937"/>
      <c r="Y31" s="937"/>
      <c r="Z31" s="937"/>
      <c r="AA31" s="937"/>
      <c r="AB31" s="937"/>
      <c r="AC31" s="937"/>
      <c r="AD31" s="937"/>
      <c r="AE31" s="937"/>
    </row>
    <row r="32" spans="1:31" x14ac:dyDescent="0.2">
      <c r="A32" s="74">
        <v>9</v>
      </c>
      <c r="B32" s="246"/>
      <c r="C32" s="2694"/>
      <c r="D32" s="2695"/>
      <c r="E32" s="2694"/>
      <c r="F32" s="2695"/>
      <c r="G32" s="1122"/>
      <c r="H32" s="1122"/>
      <c r="I32" s="2694"/>
      <c r="J32" s="2695"/>
      <c r="K32" s="2694"/>
      <c r="L32" s="2695"/>
      <c r="M32" s="937"/>
      <c r="N32" s="937"/>
      <c r="O32" s="937"/>
      <c r="P32" s="937"/>
      <c r="Q32" s="937"/>
      <c r="R32" s="937"/>
      <c r="S32" s="937"/>
      <c r="T32" s="937"/>
      <c r="U32" s="74">
        <v>9</v>
      </c>
      <c r="V32" s="937"/>
      <c r="W32" s="937"/>
      <c r="X32" s="937"/>
      <c r="Y32" s="937"/>
      <c r="Z32" s="937"/>
      <c r="AA32" s="937"/>
      <c r="AB32" s="937"/>
      <c r="AC32" s="937"/>
      <c r="AD32" s="937"/>
      <c r="AE32" s="937"/>
    </row>
    <row r="33" spans="1:31" ht="14.25" thickBot="1" x14ac:dyDescent="0.25">
      <c r="A33" s="460">
        <v>10</v>
      </c>
      <c r="B33" s="938"/>
      <c r="C33" s="2740"/>
      <c r="D33" s="2741"/>
      <c r="E33" s="2740"/>
      <c r="F33" s="2741"/>
      <c r="G33" s="1123"/>
      <c r="H33" s="1123"/>
      <c r="I33" s="2740"/>
      <c r="J33" s="2741"/>
      <c r="K33" s="2740"/>
      <c r="L33" s="2741"/>
      <c r="M33" s="939"/>
      <c r="N33" s="939"/>
      <c r="O33" s="939"/>
      <c r="P33" s="939"/>
      <c r="Q33" s="939"/>
      <c r="R33" s="939"/>
      <c r="S33" s="939"/>
      <c r="T33" s="939"/>
      <c r="U33" s="460">
        <v>10</v>
      </c>
      <c r="V33" s="939"/>
      <c r="W33" s="939"/>
      <c r="X33" s="939"/>
      <c r="Y33" s="939"/>
      <c r="Z33" s="939"/>
      <c r="AA33" s="939"/>
      <c r="AB33" s="939"/>
      <c r="AC33" s="939"/>
      <c r="AD33" s="939"/>
      <c r="AE33" s="939"/>
    </row>
    <row r="34" spans="1:31" ht="14.25" thickTop="1" x14ac:dyDescent="0.2">
      <c r="A34" s="70">
        <v>11</v>
      </c>
      <c r="B34" s="925"/>
      <c r="C34" s="2738"/>
      <c r="D34" s="2739"/>
      <c r="E34" s="2738"/>
      <c r="F34" s="2739"/>
      <c r="G34" s="1124"/>
      <c r="H34" s="1124"/>
      <c r="I34" s="2738"/>
      <c r="J34" s="2739"/>
      <c r="K34" s="2738"/>
      <c r="L34" s="2739"/>
      <c r="M34" s="940"/>
      <c r="N34" s="940"/>
      <c r="O34" s="940"/>
      <c r="P34" s="940"/>
      <c r="Q34" s="940"/>
      <c r="R34" s="940"/>
      <c r="S34" s="940"/>
      <c r="T34" s="940"/>
      <c r="U34" s="70">
        <v>11</v>
      </c>
      <c r="V34" s="940"/>
      <c r="W34" s="940"/>
      <c r="X34" s="940"/>
      <c r="Y34" s="940"/>
      <c r="Z34" s="940"/>
      <c r="AA34" s="940"/>
      <c r="AB34" s="940"/>
      <c r="AC34" s="940"/>
      <c r="AD34" s="940"/>
      <c r="AE34" s="940"/>
    </row>
    <row r="35" spans="1:31" x14ac:dyDescent="0.2">
      <c r="A35" s="71">
        <v>12</v>
      </c>
      <c r="B35" s="246"/>
      <c r="C35" s="2694"/>
      <c r="D35" s="2695"/>
      <c r="E35" s="2694"/>
      <c r="F35" s="2695"/>
      <c r="G35" s="1122"/>
      <c r="H35" s="1122"/>
      <c r="I35" s="2694"/>
      <c r="J35" s="2695"/>
      <c r="K35" s="2694"/>
      <c r="L35" s="2695"/>
      <c r="M35" s="937"/>
      <c r="N35" s="937"/>
      <c r="O35" s="937"/>
      <c r="P35" s="937"/>
      <c r="Q35" s="937"/>
      <c r="R35" s="937"/>
      <c r="S35" s="937"/>
      <c r="T35" s="937"/>
      <c r="U35" s="71">
        <v>12</v>
      </c>
      <c r="V35" s="937"/>
      <c r="W35" s="937"/>
      <c r="X35" s="937"/>
      <c r="Y35" s="937"/>
      <c r="Z35" s="937"/>
      <c r="AA35" s="937"/>
      <c r="AB35" s="937"/>
      <c r="AC35" s="937"/>
      <c r="AD35" s="937"/>
      <c r="AE35" s="937"/>
    </row>
    <row r="36" spans="1:31" x14ac:dyDescent="0.2">
      <c r="A36" s="71">
        <v>13</v>
      </c>
      <c r="B36" s="246"/>
      <c r="C36" s="2694"/>
      <c r="D36" s="2695"/>
      <c r="E36" s="2694"/>
      <c r="F36" s="2695"/>
      <c r="G36" s="1122"/>
      <c r="H36" s="1122"/>
      <c r="I36" s="2694"/>
      <c r="J36" s="2695"/>
      <c r="K36" s="2694"/>
      <c r="L36" s="2695"/>
      <c r="M36" s="937"/>
      <c r="N36" s="937"/>
      <c r="O36" s="937"/>
      <c r="P36" s="937"/>
      <c r="Q36" s="937"/>
      <c r="R36" s="937"/>
      <c r="S36" s="937"/>
      <c r="T36" s="937"/>
      <c r="U36" s="71">
        <v>13</v>
      </c>
      <c r="V36" s="937"/>
      <c r="W36" s="937"/>
      <c r="X36" s="937"/>
      <c r="Y36" s="937"/>
      <c r="Z36" s="937"/>
      <c r="AA36" s="937"/>
      <c r="AB36" s="937"/>
      <c r="AC36" s="937"/>
      <c r="AD36" s="937"/>
      <c r="AE36" s="937"/>
    </row>
    <row r="37" spans="1:31" x14ac:dyDescent="0.2">
      <c r="A37" s="71">
        <v>14</v>
      </c>
      <c r="B37" s="246"/>
      <c r="C37" s="2694"/>
      <c r="D37" s="2695"/>
      <c r="E37" s="2694"/>
      <c r="F37" s="2695"/>
      <c r="G37" s="1122"/>
      <c r="H37" s="1122"/>
      <c r="I37" s="2694"/>
      <c r="J37" s="2695"/>
      <c r="K37" s="2694"/>
      <c r="L37" s="2695"/>
      <c r="M37" s="937"/>
      <c r="N37" s="937"/>
      <c r="O37" s="937"/>
      <c r="P37" s="937"/>
      <c r="Q37" s="937"/>
      <c r="R37" s="937"/>
      <c r="S37" s="937"/>
      <c r="T37" s="937"/>
      <c r="U37" s="71">
        <v>14</v>
      </c>
      <c r="V37" s="937"/>
      <c r="W37" s="937"/>
      <c r="X37" s="937"/>
      <c r="Y37" s="937"/>
      <c r="Z37" s="937"/>
      <c r="AA37" s="937"/>
      <c r="AB37" s="937"/>
      <c r="AC37" s="937"/>
      <c r="AD37" s="937"/>
      <c r="AE37" s="937"/>
    </row>
    <row r="38" spans="1:31" x14ac:dyDescent="0.2">
      <c r="A38" s="71">
        <v>15</v>
      </c>
      <c r="B38" s="245"/>
      <c r="C38" s="2694"/>
      <c r="D38" s="2695"/>
      <c r="E38" s="2694"/>
      <c r="F38" s="2695"/>
      <c r="G38" s="1122"/>
      <c r="H38" s="1122"/>
      <c r="I38" s="2694"/>
      <c r="J38" s="2695"/>
      <c r="K38" s="2694"/>
      <c r="L38" s="2695"/>
      <c r="M38" s="937"/>
      <c r="N38" s="937"/>
      <c r="O38" s="937"/>
      <c r="P38" s="937"/>
      <c r="Q38" s="937"/>
      <c r="R38" s="937"/>
      <c r="S38" s="937"/>
      <c r="T38" s="937"/>
      <c r="U38" s="71">
        <v>15</v>
      </c>
      <c r="V38" s="937"/>
      <c r="W38" s="937"/>
      <c r="X38" s="937"/>
      <c r="Y38" s="937"/>
      <c r="Z38" s="937"/>
      <c r="AA38" s="937"/>
      <c r="AB38" s="937"/>
      <c r="AC38" s="937"/>
      <c r="AD38" s="937"/>
      <c r="AE38" s="937"/>
    </row>
    <row r="39" spans="1:31" x14ac:dyDescent="0.25">
      <c r="C39" s="3"/>
      <c r="D39" s="3"/>
      <c r="E39" s="3"/>
      <c r="F39" s="3"/>
      <c r="G39" s="3"/>
      <c r="H39" s="3"/>
      <c r="I39" s="3"/>
      <c r="J39" s="3"/>
      <c r="K39" s="3"/>
      <c r="L39" s="3"/>
      <c r="M39" s="3"/>
      <c r="N39" s="3"/>
      <c r="O39" s="3"/>
      <c r="P39" s="3"/>
      <c r="Q39" s="3"/>
      <c r="R39" s="3"/>
      <c r="S39" s="3"/>
      <c r="T39" s="3"/>
      <c r="V39" s="3"/>
      <c r="W39" s="3"/>
      <c r="X39" s="3"/>
      <c r="Y39" s="3"/>
      <c r="Z39" s="3"/>
      <c r="AA39" s="3"/>
      <c r="AB39" s="3"/>
      <c r="AC39" s="3"/>
      <c r="AD39" s="3"/>
      <c r="AE39" s="3"/>
    </row>
    <row r="40" spans="1:31" x14ac:dyDescent="0.25">
      <c r="C40" s="3"/>
      <c r="D40" s="3"/>
      <c r="E40" s="3"/>
      <c r="F40" s="3"/>
      <c r="G40" s="3"/>
      <c r="H40" s="3"/>
      <c r="I40" s="3"/>
      <c r="J40" s="3"/>
      <c r="K40" s="3"/>
      <c r="L40" s="3"/>
      <c r="M40" s="3"/>
      <c r="N40" s="3"/>
      <c r="O40" s="3"/>
      <c r="P40" s="3"/>
      <c r="Q40" s="3"/>
      <c r="R40" s="3"/>
      <c r="S40" s="3"/>
      <c r="T40" s="3"/>
      <c r="V40" s="3"/>
      <c r="W40" s="3"/>
      <c r="X40" s="3"/>
      <c r="Y40" s="3"/>
      <c r="Z40" s="3"/>
      <c r="AA40" s="3"/>
      <c r="AB40" s="3"/>
      <c r="AC40" s="3"/>
      <c r="AD40" s="3"/>
      <c r="AE40" s="3"/>
    </row>
    <row r="41" spans="1:31" x14ac:dyDescent="0.25">
      <c r="C41" s="3"/>
      <c r="D41" s="3"/>
      <c r="E41" s="3"/>
      <c r="F41" s="3"/>
      <c r="G41" s="3"/>
      <c r="H41" s="3"/>
      <c r="I41" s="3"/>
      <c r="J41" s="3"/>
      <c r="K41" s="3"/>
      <c r="L41" s="3"/>
      <c r="M41" s="3"/>
      <c r="N41" s="3"/>
      <c r="O41" s="3"/>
      <c r="P41" s="3"/>
      <c r="Q41" s="3"/>
      <c r="R41" s="3"/>
      <c r="S41" s="3"/>
      <c r="T41" s="3"/>
      <c r="V41" s="3"/>
      <c r="W41" s="3"/>
      <c r="X41" s="3"/>
      <c r="Y41" s="3"/>
      <c r="Z41" s="3"/>
      <c r="AA41" s="3"/>
      <c r="AB41" s="3"/>
      <c r="AC41" s="3"/>
      <c r="AD41" s="3"/>
      <c r="AE41" s="3"/>
    </row>
    <row r="42" spans="1:31" x14ac:dyDescent="0.25">
      <c r="C42" s="3"/>
      <c r="D42" s="3"/>
      <c r="E42" s="3"/>
      <c r="F42" s="3"/>
      <c r="G42" s="3"/>
      <c r="H42" s="3"/>
      <c r="I42" s="3"/>
      <c r="J42" s="3"/>
      <c r="K42" s="3"/>
      <c r="L42" s="3"/>
      <c r="M42" s="3"/>
      <c r="N42" s="3"/>
      <c r="O42" s="3"/>
      <c r="P42" s="3"/>
      <c r="Q42" s="3"/>
      <c r="R42" s="3"/>
      <c r="S42" s="3"/>
      <c r="T42" s="3"/>
      <c r="V42" s="3"/>
      <c r="W42" s="3"/>
      <c r="X42" s="3"/>
      <c r="Y42" s="3"/>
      <c r="Z42" s="3"/>
      <c r="AA42" s="3"/>
      <c r="AB42" s="3"/>
      <c r="AC42" s="3"/>
      <c r="AD42" s="3"/>
      <c r="AE42" s="3"/>
    </row>
    <row r="43" spans="1:31" x14ac:dyDescent="0.25">
      <c r="C43" s="3"/>
      <c r="D43" s="3"/>
      <c r="E43" s="3"/>
      <c r="F43" s="3"/>
      <c r="G43" s="3"/>
      <c r="H43" s="3"/>
      <c r="I43" s="3"/>
      <c r="J43" s="3"/>
      <c r="K43" s="3"/>
      <c r="L43" s="3"/>
      <c r="M43" s="3"/>
      <c r="N43" s="3"/>
      <c r="O43" s="3"/>
      <c r="P43" s="3"/>
      <c r="Q43" s="3"/>
      <c r="R43" s="3"/>
      <c r="S43" s="3"/>
      <c r="T43" s="3"/>
      <c r="V43" s="3"/>
      <c r="W43" s="3"/>
      <c r="X43" s="3"/>
      <c r="Y43" s="3"/>
      <c r="Z43" s="3"/>
      <c r="AA43" s="3"/>
      <c r="AB43" s="3"/>
      <c r="AC43" s="3"/>
      <c r="AD43" s="3"/>
      <c r="AE43" s="3"/>
    </row>
    <row r="44" spans="1:31" x14ac:dyDescent="0.25">
      <c r="C44" s="3"/>
      <c r="D44" s="3"/>
      <c r="E44" s="3"/>
      <c r="F44" s="3"/>
      <c r="G44" s="3"/>
      <c r="H44" s="3"/>
      <c r="I44" s="3"/>
      <c r="J44" s="3"/>
      <c r="K44" s="3"/>
      <c r="L44" s="3"/>
      <c r="M44" s="3"/>
      <c r="N44" s="3"/>
      <c r="O44" s="3"/>
      <c r="P44" s="3"/>
      <c r="Q44" s="3"/>
      <c r="R44" s="3"/>
      <c r="S44" s="3"/>
      <c r="T44" s="3"/>
      <c r="V44" s="3"/>
      <c r="W44" s="3"/>
      <c r="X44" s="3"/>
      <c r="Y44" s="3"/>
      <c r="Z44" s="3"/>
      <c r="AA44" s="3"/>
      <c r="AB44" s="3"/>
      <c r="AC44" s="3"/>
      <c r="AD44" s="3"/>
      <c r="AE44" s="3"/>
    </row>
    <row r="45" spans="1:31" x14ac:dyDescent="0.25">
      <c r="C45" s="3"/>
      <c r="D45" s="3"/>
      <c r="E45" s="3"/>
      <c r="F45" s="3"/>
      <c r="G45" s="3"/>
      <c r="H45" s="3"/>
      <c r="I45" s="3"/>
      <c r="J45" s="3"/>
      <c r="K45" s="3"/>
      <c r="L45" s="3"/>
      <c r="M45" s="3"/>
      <c r="N45" s="3"/>
      <c r="O45" s="3"/>
      <c r="P45" s="3"/>
      <c r="Q45" s="3"/>
      <c r="R45" s="3"/>
      <c r="S45" s="3"/>
      <c r="T45" s="3"/>
      <c r="V45" s="3"/>
      <c r="W45" s="3"/>
      <c r="X45" s="3"/>
      <c r="Y45" s="3"/>
      <c r="Z45" s="3"/>
      <c r="AA45" s="3"/>
      <c r="AB45" s="3"/>
      <c r="AC45" s="3"/>
      <c r="AD45" s="3"/>
      <c r="AE45" s="3"/>
    </row>
    <row r="46" spans="1:31" x14ac:dyDescent="0.25">
      <c r="C46" s="3"/>
      <c r="D46" s="3"/>
      <c r="E46" s="3"/>
      <c r="F46" s="3"/>
      <c r="G46" s="3"/>
      <c r="H46" s="3"/>
      <c r="I46" s="3"/>
      <c r="J46" s="3"/>
      <c r="K46" s="3"/>
      <c r="L46" s="3"/>
      <c r="M46" s="3"/>
      <c r="N46" s="3"/>
      <c r="O46" s="3"/>
      <c r="P46" s="3"/>
      <c r="Q46" s="3"/>
      <c r="R46" s="3"/>
      <c r="S46" s="3"/>
      <c r="T46" s="3"/>
      <c r="V46" s="3"/>
      <c r="W46" s="3"/>
      <c r="X46" s="3"/>
      <c r="Y46" s="3"/>
      <c r="Z46" s="3"/>
      <c r="AA46" s="3"/>
      <c r="AB46" s="3"/>
      <c r="AC46" s="3"/>
      <c r="AD46" s="3"/>
      <c r="AE46" s="3"/>
    </row>
    <row r="47" spans="1:31" x14ac:dyDescent="0.25">
      <c r="C47" s="3"/>
      <c r="D47" s="3"/>
      <c r="E47" s="3"/>
      <c r="F47" s="3"/>
      <c r="G47" s="3"/>
      <c r="H47" s="3"/>
      <c r="I47" s="3"/>
      <c r="J47" s="3"/>
      <c r="K47" s="3"/>
      <c r="L47" s="3"/>
      <c r="M47" s="3"/>
      <c r="N47" s="3"/>
      <c r="O47" s="3"/>
      <c r="P47" s="3"/>
      <c r="Q47" s="3"/>
      <c r="R47" s="3"/>
      <c r="S47" s="3"/>
      <c r="T47" s="3"/>
      <c r="V47" s="3"/>
      <c r="W47" s="3"/>
      <c r="X47" s="3"/>
      <c r="Y47" s="3"/>
      <c r="Z47" s="3"/>
      <c r="AA47" s="3"/>
      <c r="AB47" s="3"/>
      <c r="AC47" s="3"/>
      <c r="AD47" s="3"/>
      <c r="AE47" s="3"/>
    </row>
    <row r="48" spans="1:31" x14ac:dyDescent="0.25">
      <c r="C48" s="3"/>
      <c r="D48" s="3"/>
      <c r="E48" s="3"/>
      <c r="F48" s="3"/>
      <c r="G48" s="3"/>
      <c r="H48" s="3"/>
      <c r="I48" s="3"/>
      <c r="J48" s="3"/>
      <c r="K48" s="3"/>
      <c r="L48" s="3"/>
      <c r="M48" s="3"/>
      <c r="N48" s="3"/>
      <c r="O48" s="3"/>
      <c r="P48" s="3"/>
      <c r="Q48" s="3"/>
      <c r="R48" s="3"/>
      <c r="S48" s="3"/>
      <c r="T48" s="3"/>
      <c r="V48" s="3"/>
      <c r="W48" s="3"/>
      <c r="X48" s="3"/>
      <c r="Y48" s="3"/>
      <c r="Z48" s="3"/>
      <c r="AA48" s="3"/>
      <c r="AB48" s="3"/>
      <c r="AC48" s="3"/>
      <c r="AD48" s="3"/>
      <c r="AE48" s="3"/>
    </row>
    <row r="49" spans="3:31" x14ac:dyDescent="0.25">
      <c r="C49" s="3"/>
      <c r="D49" s="3"/>
      <c r="E49" s="3"/>
      <c r="F49" s="3"/>
      <c r="G49" s="3"/>
      <c r="H49" s="3"/>
      <c r="I49" s="3"/>
      <c r="J49" s="3"/>
      <c r="K49" s="3"/>
      <c r="L49" s="3"/>
      <c r="M49" s="3"/>
      <c r="N49" s="3"/>
      <c r="O49" s="3"/>
      <c r="P49" s="3"/>
      <c r="Q49" s="3"/>
      <c r="R49" s="3"/>
      <c r="S49" s="3"/>
      <c r="T49" s="3"/>
      <c r="V49" s="3"/>
      <c r="W49" s="3"/>
      <c r="X49" s="3"/>
      <c r="Y49" s="3"/>
      <c r="Z49" s="3"/>
      <c r="AA49" s="3"/>
      <c r="AB49" s="3"/>
      <c r="AC49" s="3"/>
      <c r="AD49" s="3"/>
      <c r="AE49" s="3"/>
    </row>
    <row r="50" spans="3:31" x14ac:dyDescent="0.25">
      <c r="C50" s="3"/>
      <c r="D50" s="3"/>
      <c r="E50" s="3"/>
      <c r="F50" s="3"/>
      <c r="G50" s="3"/>
      <c r="H50" s="3"/>
      <c r="I50" s="3"/>
      <c r="J50" s="3"/>
      <c r="K50" s="3"/>
      <c r="L50" s="3"/>
      <c r="M50" s="3"/>
      <c r="N50" s="3"/>
      <c r="O50" s="3"/>
      <c r="P50" s="3"/>
      <c r="Q50" s="3"/>
      <c r="R50" s="3"/>
      <c r="S50" s="3"/>
      <c r="T50" s="3"/>
      <c r="V50" s="3"/>
      <c r="W50" s="3"/>
      <c r="X50" s="3"/>
      <c r="Y50" s="3"/>
      <c r="Z50" s="3"/>
      <c r="AA50" s="3"/>
      <c r="AB50" s="3"/>
      <c r="AC50" s="3"/>
      <c r="AD50" s="3"/>
      <c r="AE50" s="3"/>
    </row>
    <row r="51" spans="3:31" x14ac:dyDescent="0.25">
      <c r="C51" s="3"/>
      <c r="D51" s="3"/>
      <c r="E51" s="3"/>
      <c r="F51" s="3"/>
      <c r="G51" s="3"/>
      <c r="H51" s="3"/>
      <c r="I51" s="3"/>
      <c r="J51" s="3"/>
      <c r="K51" s="3"/>
      <c r="L51" s="3"/>
      <c r="M51" s="3"/>
      <c r="N51" s="3"/>
      <c r="O51" s="3"/>
      <c r="P51" s="3"/>
      <c r="Q51" s="3"/>
      <c r="R51" s="3"/>
      <c r="S51" s="3"/>
      <c r="T51" s="3"/>
      <c r="V51" s="3"/>
      <c r="W51" s="3"/>
      <c r="X51" s="3"/>
      <c r="Y51" s="3"/>
      <c r="Z51" s="3"/>
      <c r="AA51" s="3"/>
      <c r="AB51" s="3"/>
      <c r="AC51" s="3"/>
      <c r="AD51" s="3"/>
      <c r="AE51" s="3"/>
    </row>
    <row r="52" spans="3:31" x14ac:dyDescent="0.25">
      <c r="C52" s="3"/>
      <c r="D52" s="3"/>
      <c r="E52" s="3"/>
      <c r="F52" s="3"/>
      <c r="G52" s="3"/>
      <c r="H52" s="3"/>
      <c r="I52" s="3"/>
      <c r="J52" s="3"/>
      <c r="K52" s="3"/>
      <c r="L52" s="3"/>
      <c r="M52" s="3"/>
      <c r="N52" s="3"/>
      <c r="O52" s="3"/>
      <c r="P52" s="3"/>
      <c r="Q52" s="3"/>
      <c r="R52" s="3"/>
      <c r="S52" s="3"/>
      <c r="T52" s="3"/>
      <c r="V52" s="3"/>
      <c r="W52" s="3"/>
      <c r="X52" s="3"/>
      <c r="Y52" s="3"/>
      <c r="Z52" s="3"/>
      <c r="AA52" s="3"/>
      <c r="AB52" s="3"/>
      <c r="AC52" s="3"/>
      <c r="AD52" s="3"/>
      <c r="AE52" s="3"/>
    </row>
    <row r="53" spans="3:31" x14ac:dyDescent="0.25">
      <c r="C53" s="3"/>
      <c r="D53" s="3"/>
      <c r="E53" s="3"/>
      <c r="F53" s="3"/>
      <c r="G53" s="3"/>
      <c r="H53" s="3"/>
      <c r="I53" s="3"/>
      <c r="J53" s="3"/>
      <c r="K53" s="3"/>
      <c r="L53" s="3"/>
      <c r="M53" s="3"/>
      <c r="N53" s="3"/>
      <c r="O53" s="3"/>
      <c r="P53" s="3"/>
      <c r="Q53" s="3"/>
      <c r="R53" s="3"/>
      <c r="S53" s="3"/>
      <c r="T53" s="3"/>
      <c r="V53" s="3"/>
      <c r="W53" s="3"/>
      <c r="X53" s="3"/>
      <c r="Y53" s="3"/>
      <c r="Z53" s="3"/>
      <c r="AA53" s="3"/>
      <c r="AB53" s="3"/>
      <c r="AC53" s="3"/>
      <c r="AD53" s="3"/>
      <c r="AE53" s="3"/>
    </row>
  </sheetData>
  <customSheetViews>
    <customSheetView guid="{9C153D9E-615C-443B-9CD7-551163282F03}" scale="160" showPageBreaks="1" printArea="1" view="pageBreakPreview" topLeftCell="W1">
      <selection activeCell="AB12" sqref="AB12"/>
      <colBreaks count="1" manualBreakCount="1">
        <brk id="20" max="38" man="1"/>
      </colBreaks>
      <pageMargins left="0.314" right="0.314" top="0.11799999999999999" bottom="0.27500000000000002" header="0.157" footer="0.11799999999999999"/>
      <pageSetup firstPageNumber="61" orientation="landscape" r:id="rId1"/>
      <headerFooter>
        <oddFooter>&amp;C&amp;P</oddFooter>
      </headerFooter>
    </customSheetView>
    <customSheetView guid="{BE9F68F7-D81B-4526-9959-D871EC50BDFF}" scale="160" showPageBreaks="1" printArea="1" view="pageBreakPreview" topLeftCell="W1">
      <selection activeCell="AB12" sqref="AB12"/>
      <colBreaks count="1" manualBreakCount="1">
        <brk id="20" max="38" man="1"/>
      </colBreaks>
      <pageMargins left="0.314" right="0.314" top="0.11799999999999999" bottom="0.27500000000000002" header="0.157" footer="0.11799999999999999"/>
      <pageSetup firstPageNumber="61" orientation="landscape" r:id="rId2"/>
      <headerFooter>
        <oddFooter>&amp;C&amp;P</oddFooter>
      </headerFooter>
    </customSheetView>
    <customSheetView guid="{EF790C5B-80DA-4544-9EB7-EFE0323B2298}" scale="160" showPageBreaks="1" printArea="1" hiddenRows="1" view="pageBreakPreview" topLeftCell="W3">
      <selection activeCell="AD5" sqref="AD5:AD17"/>
      <colBreaks count="1" manualBreakCount="1">
        <brk id="20" max="38" man="1"/>
      </colBreaks>
      <pageMargins left="0.314" right="0.314" top="0.11799999999999999" bottom="0.27500000000000002" header="0.157" footer="0.11799999999999999"/>
      <pageSetup firstPageNumber="61" orientation="landscape" r:id="rId3"/>
      <headerFooter>
        <oddFooter>&amp;C&amp;P</oddFooter>
      </headerFooter>
    </customSheetView>
    <customSheetView guid="{C9D2DBB1-CD01-4732-8C86-64BE16C94753}" scale="120" showPageBreaks="1" printArea="1" view="pageBreakPreview">
      <colBreaks count="1" manualBreakCount="1">
        <brk id="20" max="38" man="1"/>
      </colBreaks>
      <pageMargins left="0.314" right="0.314" top="0.11799999999999999" bottom="0.27500000000000002" header="0.157" footer="0.11799999999999999"/>
      <pageSetup firstPageNumber="61" orientation="landscape" r:id="rId4"/>
      <headerFooter>
        <oddFooter>&amp;C&amp;P</oddFooter>
      </headerFooter>
    </customSheetView>
    <customSheetView guid="{BFEC163F-7C4E-49B7-9F32-15225772E72F}" scale="120" showPageBreaks="1" printArea="1" view="pageBreakPreview" topLeftCell="S1">
      <selection activeCell="W19" sqref="W19"/>
      <colBreaks count="1" manualBreakCount="1">
        <brk id="20" max="38" man="1"/>
      </colBreaks>
      <pageMargins left="0.314" right="0.314" top="0.11799999999999999" bottom="0.27500000000000002" header="0.157" footer="0.11799999999999999"/>
      <pageSetup firstPageNumber="61" orientation="landscape" r:id="rId5"/>
      <headerFooter>
        <oddFooter>&amp;C&amp;P</oddFooter>
      </headerFooter>
    </customSheetView>
    <customSheetView guid="{5529DB6B-163A-4048-9107-267B30B97DF3}" scale="120" showPageBreaks="1" printArea="1" view="pageBreakPreview" topLeftCell="S13">
      <selection activeCell="W19" sqref="W19"/>
      <colBreaks count="1" manualBreakCount="1">
        <brk id="20" max="38" man="1"/>
      </colBreaks>
      <pageMargins left="0.314" right="0.314" top="0.11799999999999999" bottom="0.27500000000000002" header="0.157" footer="0.11799999999999999"/>
      <pageSetup firstPageNumber="61" orientation="landscape" r:id="rId6"/>
      <headerFooter>
        <oddFooter>&amp;C&amp;P</oddFooter>
      </headerFooter>
    </customSheetView>
    <customSheetView guid="{9B0763AA-FA4B-479A-900C-C113E8BEEFEB}" scale="120" showPageBreaks="1" printArea="1" view="pageBreakPreview" topLeftCell="A4">
      <selection activeCell="C5" sqref="C5:L15"/>
      <colBreaks count="1" manualBreakCount="1">
        <brk id="20" max="38" man="1"/>
      </colBreaks>
      <pageMargins left="0.314" right="0.314" top="0.11799999999999999" bottom="0.27500000000000002" header="0.157" footer="0.11799999999999999"/>
      <pageSetup firstPageNumber="61" orientation="landscape" r:id="rId7"/>
      <headerFooter>
        <oddFooter>&amp;C&amp;P</oddFooter>
      </headerFooter>
    </customSheetView>
    <customSheetView guid="{89903799-8228-4A6D-8A81-7F80BC61226D}" scale="160" showPageBreaks="1" printArea="1" view="pageBreakPreview" topLeftCell="X7">
      <selection activeCell="X18" sqref="X18"/>
      <colBreaks count="1" manualBreakCount="1">
        <brk id="20" max="38" man="1"/>
      </colBreaks>
      <pageMargins left="0.314" right="0.314" top="0.11799999999999999" bottom="0.27500000000000002" header="0.157" footer="0.11799999999999999"/>
      <pageSetup firstPageNumber="61" orientation="landscape" r:id="rId8"/>
      <headerFooter>
        <oddFooter>&amp;C&amp;P</oddFooter>
      </headerFooter>
    </customSheetView>
    <customSheetView guid="{2524630E-605A-4616-AD5D-6CF7B1E9752C}" scale="160" showPageBreaks="1" printArea="1" hiddenRows="1" view="pageBreakPreview" topLeftCell="W3">
      <selection activeCell="AD5" sqref="AD5:AD17"/>
      <colBreaks count="1" manualBreakCount="1">
        <brk id="20" max="38" man="1"/>
      </colBreaks>
      <pageMargins left="0.314" right="0.314" top="0.11799999999999999" bottom="0.27500000000000002" header="0.157" footer="0.11799999999999999"/>
      <pageSetup firstPageNumber="61" orientation="landscape" r:id="rId9"/>
      <headerFooter>
        <oddFooter>&amp;C&amp;P</oddFooter>
      </headerFooter>
    </customSheetView>
  </customSheetViews>
  <mergeCells count="105">
    <mergeCell ref="C38:D38"/>
    <mergeCell ref="E38:F38"/>
    <mergeCell ref="I37:J37"/>
    <mergeCell ref="I38:J38"/>
    <mergeCell ref="G23:H23"/>
    <mergeCell ref="K38:L38"/>
    <mergeCell ref="K33:L33"/>
    <mergeCell ref="K37:L37"/>
    <mergeCell ref="K34:L34"/>
    <mergeCell ref="K35:L35"/>
    <mergeCell ref="K36:L36"/>
    <mergeCell ref="I36:J36"/>
    <mergeCell ref="K29:L29"/>
    <mergeCell ref="K30:L30"/>
    <mergeCell ref="I33:J33"/>
    <mergeCell ref="I34:J34"/>
    <mergeCell ref="C36:D36"/>
    <mergeCell ref="E36:F36"/>
    <mergeCell ref="C35:D35"/>
    <mergeCell ref="E35:F35"/>
    <mergeCell ref="I35:J35"/>
    <mergeCell ref="C34:D34"/>
    <mergeCell ref="C37:D37"/>
    <mergeCell ref="E37:F37"/>
    <mergeCell ref="C32:D32"/>
    <mergeCell ref="E32:F32"/>
    <mergeCell ref="C31:D31"/>
    <mergeCell ref="E31:F31"/>
    <mergeCell ref="E34:F34"/>
    <mergeCell ref="C28:D28"/>
    <mergeCell ref="E28:F28"/>
    <mergeCell ref="C30:D30"/>
    <mergeCell ref="E30:F30"/>
    <mergeCell ref="C29:D29"/>
    <mergeCell ref="C33:D33"/>
    <mergeCell ref="E33:F33"/>
    <mergeCell ref="AE5:AE17"/>
    <mergeCell ref="Y8:Y14"/>
    <mergeCell ref="O9:O10"/>
    <mergeCell ref="O11:O12"/>
    <mergeCell ref="Q11:Q12"/>
    <mergeCell ref="W11:W12"/>
    <mergeCell ref="Y5:Z7"/>
    <mergeCell ref="AD5:AD17"/>
    <mergeCell ref="Q14:Q16"/>
    <mergeCell ref="U4:U23"/>
    <mergeCell ref="W13:W14"/>
    <mergeCell ref="P5:P11"/>
    <mergeCell ref="R5:R12"/>
    <mergeCell ref="S5:S12"/>
    <mergeCell ref="AA5:AA10"/>
    <mergeCell ref="AC5:AC17"/>
    <mergeCell ref="AB5:AB9"/>
    <mergeCell ref="V5:V17"/>
    <mergeCell ref="Z8:Z15"/>
    <mergeCell ref="O5:O7"/>
    <mergeCell ref="W5:W7"/>
    <mergeCell ref="Q5:Q9"/>
    <mergeCell ref="M5:M11"/>
    <mergeCell ref="W16:W18"/>
    <mergeCell ref="N5:N14"/>
    <mergeCell ref="X5:X9"/>
    <mergeCell ref="E17:F22"/>
    <mergeCell ref="B5:B23"/>
    <mergeCell ref="C5:L15"/>
    <mergeCell ref="T5:T12"/>
    <mergeCell ref="O13:O14"/>
    <mergeCell ref="T16:T18"/>
    <mergeCell ref="C23:D23"/>
    <mergeCell ref="Q17:Q18"/>
    <mergeCell ref="C17:D22"/>
    <mergeCell ref="A4:A23"/>
    <mergeCell ref="C4:L4"/>
    <mergeCell ref="I17:J22"/>
    <mergeCell ref="C16:L16"/>
    <mergeCell ref="C24:D24"/>
    <mergeCell ref="E29:F29"/>
    <mergeCell ref="C25:D25"/>
    <mergeCell ref="K25:L25"/>
    <mergeCell ref="K27:L27"/>
    <mergeCell ref="G17:H22"/>
    <mergeCell ref="E23:F23"/>
    <mergeCell ref="K28:L28"/>
    <mergeCell ref="I23:J23"/>
    <mergeCell ref="K23:L23"/>
    <mergeCell ref="I24:J24"/>
    <mergeCell ref="I25:J25"/>
    <mergeCell ref="I27:J27"/>
    <mergeCell ref="E25:F25"/>
    <mergeCell ref="C26:D26"/>
    <mergeCell ref="E26:F26"/>
    <mergeCell ref="C27:D27"/>
    <mergeCell ref="E27:F27"/>
    <mergeCell ref="E24:F24"/>
    <mergeCell ref="K31:L31"/>
    <mergeCell ref="K17:L22"/>
    <mergeCell ref="K26:L26"/>
    <mergeCell ref="K32:L32"/>
    <mergeCell ref="I28:J28"/>
    <mergeCell ref="I29:J29"/>
    <mergeCell ref="I30:J30"/>
    <mergeCell ref="I31:J31"/>
    <mergeCell ref="I32:J32"/>
    <mergeCell ref="K24:L24"/>
    <mergeCell ref="I26:J26"/>
  </mergeCells>
  <pageMargins left="0.314" right="0.314" top="0.11799999999999999" bottom="0.27500000000000002" header="0.157" footer="0.11799999999999999"/>
  <pageSetup firstPageNumber="61" orientation="landscape" r:id="rId10"/>
  <headerFooter>
    <oddFooter>&amp;C&amp;P</oddFooter>
  </headerFooter>
  <colBreaks count="1" manualBreakCount="1">
    <brk id="20" max="3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0"/>
  <sheetViews>
    <sheetView view="pageBreakPreview" zoomScale="120" zoomScaleNormal="110" zoomScaleSheetLayoutView="120" zoomScalePageLayoutView="90" workbookViewId="0">
      <selection activeCell="B3" sqref="B3"/>
    </sheetView>
  </sheetViews>
  <sheetFormatPr defaultColWidth="9.140625" defaultRowHeight="12.75" x14ac:dyDescent="0.2"/>
  <cols>
    <col min="1" max="1" width="3.5703125" customWidth="1"/>
    <col min="2" max="2" width="7.42578125" customWidth="1"/>
    <col min="3" max="5" width="11.7109375" customWidth="1"/>
    <col min="6" max="6" width="14.28515625" customWidth="1"/>
    <col min="7" max="8" width="11.7109375" customWidth="1"/>
    <col min="9" max="9" width="14.28515625" customWidth="1"/>
    <col min="10" max="11" width="11.7109375" customWidth="1"/>
    <col min="12" max="12" width="3.42578125" customWidth="1"/>
    <col min="13" max="13" width="14.28515625" customWidth="1"/>
    <col min="14" max="15" width="9.7109375" customWidth="1"/>
    <col min="16" max="16" width="11.140625" customWidth="1"/>
    <col min="17" max="18" width="9.7109375" customWidth="1"/>
    <col min="19" max="19" width="12" customWidth="1"/>
    <col min="20" max="21" width="9.7109375" customWidth="1"/>
    <col min="22" max="22" width="14.28515625" customWidth="1"/>
    <col min="23" max="24" width="9.7109375" customWidth="1"/>
  </cols>
  <sheetData>
    <row r="1" spans="1:24" x14ac:dyDescent="0.2">
      <c r="A1" s="764" t="s">
        <v>3415</v>
      </c>
      <c r="B1" s="764"/>
      <c r="C1" s="256"/>
      <c r="D1" s="256"/>
      <c r="E1" s="256"/>
      <c r="F1" s="256"/>
      <c r="G1" s="256"/>
      <c r="H1" s="256"/>
      <c r="I1" s="256"/>
      <c r="J1" s="256"/>
      <c r="K1" s="256"/>
      <c r="L1" s="764" t="s">
        <v>3415</v>
      </c>
      <c r="M1" s="256"/>
      <c r="N1" s="256"/>
      <c r="O1" s="256"/>
      <c r="P1" s="256"/>
      <c r="Q1" s="256"/>
      <c r="R1" s="256"/>
      <c r="S1" s="256"/>
      <c r="T1" s="256"/>
      <c r="U1" s="256"/>
      <c r="V1" s="256"/>
      <c r="W1" s="256"/>
      <c r="X1" s="256"/>
    </row>
    <row r="2" spans="1:24" x14ac:dyDescent="0.2">
      <c r="A2" s="764"/>
      <c r="B2" s="764"/>
      <c r="C2" s="256"/>
      <c r="D2" s="256"/>
      <c r="E2" s="256"/>
      <c r="F2" s="256"/>
      <c r="G2" s="256"/>
      <c r="H2" s="256"/>
      <c r="I2" s="256"/>
      <c r="J2" s="256"/>
      <c r="K2" s="256"/>
      <c r="L2" s="764"/>
      <c r="M2" s="256"/>
      <c r="N2" s="256"/>
      <c r="O2" s="256"/>
      <c r="P2" s="256"/>
      <c r="Q2" s="256"/>
      <c r="R2" s="256"/>
      <c r="S2" s="256"/>
      <c r="T2" s="256"/>
      <c r="U2" s="256"/>
      <c r="V2" s="256"/>
      <c r="W2" s="256"/>
      <c r="X2" s="256"/>
    </row>
    <row r="3" spans="1:24" ht="13.5" x14ac:dyDescent="0.2">
      <c r="A3" s="254"/>
      <c r="B3" s="2271" t="s">
        <v>4186</v>
      </c>
      <c r="C3" s="2272"/>
      <c r="D3" s="2272"/>
      <c r="E3" s="2272"/>
      <c r="F3" s="2272"/>
      <c r="G3" s="2272"/>
      <c r="H3" s="2272"/>
      <c r="I3" s="2272"/>
      <c r="J3" s="2272"/>
      <c r="K3" s="254"/>
      <c r="L3" s="254"/>
      <c r="M3" s="254"/>
      <c r="N3" s="254"/>
      <c r="O3" s="254"/>
      <c r="P3" s="254"/>
      <c r="Q3" s="254"/>
      <c r="R3" s="254"/>
      <c r="S3" s="254"/>
      <c r="T3" s="254"/>
      <c r="U3" s="254"/>
      <c r="V3" s="254"/>
      <c r="W3" s="254"/>
      <c r="X3" s="254"/>
    </row>
    <row r="4" spans="1:24" ht="13.5" customHeight="1" x14ac:dyDescent="0.25">
      <c r="A4" s="2405" t="s">
        <v>1109</v>
      </c>
      <c r="B4" s="1562" t="s">
        <v>3848</v>
      </c>
      <c r="C4" s="1562" t="s">
        <v>1110</v>
      </c>
      <c r="D4" s="1562" t="s">
        <v>1111</v>
      </c>
      <c r="E4" s="1562" t="s">
        <v>1112</v>
      </c>
      <c r="F4" s="1562" t="s">
        <v>1113</v>
      </c>
      <c r="G4" s="1562" t="s">
        <v>1114</v>
      </c>
      <c r="H4" s="1562" t="s">
        <v>1115</v>
      </c>
      <c r="I4" s="1562" t="s">
        <v>1116</v>
      </c>
      <c r="J4" s="1562" t="s">
        <v>1117</v>
      </c>
      <c r="K4" s="1562" t="s">
        <v>1118</v>
      </c>
      <c r="L4" s="2405" t="s">
        <v>1119</v>
      </c>
      <c r="M4" s="1565" t="s">
        <v>1120</v>
      </c>
      <c r="N4" s="1564" t="s">
        <v>1121</v>
      </c>
      <c r="O4" s="1564" t="s">
        <v>1122</v>
      </c>
      <c r="P4" s="1564" t="s">
        <v>1123</v>
      </c>
      <c r="Q4" s="1564" t="s">
        <v>1124</v>
      </c>
      <c r="R4" s="1564" t="s">
        <v>1125</v>
      </c>
      <c r="S4" s="1564" t="s">
        <v>1126</v>
      </c>
      <c r="T4" s="1564" t="s">
        <v>1127</v>
      </c>
      <c r="U4" s="1564" t="s">
        <v>1128</v>
      </c>
      <c r="V4" s="1563" t="s">
        <v>1129</v>
      </c>
      <c r="W4" s="1562" t="s">
        <v>1130</v>
      </c>
      <c r="X4" s="1562" t="s">
        <v>1131</v>
      </c>
    </row>
    <row r="5" spans="1:24" ht="12.75" customHeight="1" x14ac:dyDescent="0.2">
      <c r="A5" s="2406"/>
      <c r="B5" s="2160" t="s">
        <v>3849</v>
      </c>
      <c r="C5" s="2746" t="s">
        <v>3851</v>
      </c>
      <c r="D5" s="2374" t="s">
        <v>3372</v>
      </c>
      <c r="E5" s="2374" t="s">
        <v>3373</v>
      </c>
      <c r="F5" s="2374" t="s">
        <v>3575</v>
      </c>
      <c r="G5" s="2374" t="s">
        <v>3374</v>
      </c>
      <c r="H5" s="2374" t="s">
        <v>3375</v>
      </c>
      <c r="I5" s="2374" t="s">
        <v>1132</v>
      </c>
      <c r="J5" s="2374" t="s">
        <v>3376</v>
      </c>
      <c r="K5" s="2374" t="s">
        <v>3377</v>
      </c>
      <c r="L5" s="2406"/>
      <c r="M5" s="2438" t="s">
        <v>3378</v>
      </c>
      <c r="N5" s="2374" t="s">
        <v>1133</v>
      </c>
      <c r="O5" s="2374" t="s">
        <v>3379</v>
      </c>
      <c r="P5" s="2374" t="s">
        <v>1134</v>
      </c>
      <c r="Q5" s="2374" t="s">
        <v>3380</v>
      </c>
      <c r="R5" s="2374" t="s">
        <v>3381</v>
      </c>
      <c r="S5" s="2377" t="s">
        <v>3853</v>
      </c>
      <c r="T5" s="2374" t="s">
        <v>3382</v>
      </c>
      <c r="U5" s="2374" t="s">
        <v>3383</v>
      </c>
      <c r="V5" s="2374" t="s">
        <v>1135</v>
      </c>
      <c r="W5" s="2374" t="s">
        <v>3384</v>
      </c>
      <c r="X5" s="2374" t="s">
        <v>3385</v>
      </c>
    </row>
    <row r="6" spans="1:24" ht="12.75" customHeight="1" x14ac:dyDescent="0.2">
      <c r="A6" s="2406"/>
      <c r="B6" s="2160"/>
      <c r="C6" s="2746"/>
      <c r="D6" s="2374"/>
      <c r="E6" s="2374"/>
      <c r="F6" s="2374"/>
      <c r="G6" s="2374"/>
      <c r="H6" s="2374"/>
      <c r="I6" s="2374"/>
      <c r="J6" s="2374"/>
      <c r="K6" s="2374"/>
      <c r="L6" s="2406"/>
      <c r="M6" s="2438"/>
      <c r="N6" s="2374"/>
      <c r="O6" s="2374"/>
      <c r="P6" s="2374"/>
      <c r="Q6" s="2374"/>
      <c r="R6" s="2374"/>
      <c r="S6" s="2377"/>
      <c r="T6" s="2374"/>
      <c r="U6" s="2374"/>
      <c r="V6" s="2374"/>
      <c r="W6" s="2374"/>
      <c r="X6" s="2374"/>
    </row>
    <row r="7" spans="1:24" ht="12.75" customHeight="1" x14ac:dyDescent="0.2">
      <c r="A7" s="2406"/>
      <c r="B7" s="2160"/>
      <c r="C7" s="2746"/>
      <c r="D7" s="2374"/>
      <c r="E7" s="2374"/>
      <c r="F7" s="2374"/>
      <c r="G7" s="2374"/>
      <c r="H7" s="2374"/>
      <c r="I7" s="2374"/>
      <c r="J7" s="2374"/>
      <c r="K7" s="2374"/>
      <c r="L7" s="2406"/>
      <c r="M7" s="2438"/>
      <c r="N7" s="2374"/>
      <c r="O7" s="2374"/>
      <c r="P7" s="2374"/>
      <c r="Q7" s="2374"/>
      <c r="R7" s="2374"/>
      <c r="S7" s="2377"/>
      <c r="T7" s="2374"/>
      <c r="U7" s="2374"/>
      <c r="V7" s="2374"/>
      <c r="W7" s="2374"/>
      <c r="X7" s="2374"/>
    </row>
    <row r="8" spans="1:24" ht="12.75" customHeight="1" x14ac:dyDescent="0.2">
      <c r="A8" s="2406"/>
      <c r="B8" s="2160"/>
      <c r="C8" s="2746"/>
      <c r="D8" s="2374"/>
      <c r="E8" s="2374"/>
      <c r="F8" s="2374"/>
      <c r="G8" s="2374"/>
      <c r="H8" s="2374"/>
      <c r="I8" s="2374"/>
      <c r="J8" s="2374"/>
      <c r="K8" s="2374"/>
      <c r="L8" s="2406"/>
      <c r="M8" s="2438"/>
      <c r="N8" s="2374"/>
      <c r="O8" s="2374"/>
      <c r="P8" s="2374"/>
      <c r="Q8" s="2374"/>
      <c r="R8" s="2374"/>
      <c r="S8" s="2377"/>
      <c r="T8" s="2374"/>
      <c r="U8" s="2374"/>
      <c r="V8" s="2374"/>
      <c r="W8" s="2374"/>
      <c r="X8" s="2374"/>
    </row>
    <row r="9" spans="1:24" ht="13.5" customHeight="1" x14ac:dyDescent="0.2">
      <c r="A9" s="2406"/>
      <c r="B9" s="2160"/>
      <c r="C9" s="2746"/>
      <c r="D9" s="2374"/>
      <c r="E9" s="2374"/>
      <c r="F9" s="2374"/>
      <c r="G9" s="2374"/>
      <c r="H9" s="2374"/>
      <c r="I9" s="2374"/>
      <c r="J9" s="2374"/>
      <c r="K9" s="2374"/>
      <c r="L9" s="2406"/>
      <c r="M9" s="2438"/>
      <c r="N9" s="2374"/>
      <c r="O9" s="2374"/>
      <c r="P9" s="2374"/>
      <c r="Q9" s="2374"/>
      <c r="R9" s="2374"/>
      <c r="S9" s="2377"/>
      <c r="T9" s="2374"/>
      <c r="U9" s="2374"/>
      <c r="V9" s="2374"/>
      <c r="W9" s="2374"/>
      <c r="X9" s="2374"/>
    </row>
    <row r="10" spans="1:24" ht="13.5" customHeight="1" x14ac:dyDescent="0.2">
      <c r="A10" s="2406"/>
      <c r="B10" s="2160"/>
      <c r="C10" s="2746"/>
      <c r="D10" s="2374"/>
      <c r="E10" s="2374"/>
      <c r="F10" s="2374"/>
      <c r="G10" s="2374"/>
      <c r="H10" s="2374"/>
      <c r="I10" s="2374"/>
      <c r="J10" s="2374"/>
      <c r="K10" s="2374"/>
      <c r="L10" s="2406"/>
      <c r="M10" s="2438"/>
      <c r="N10" s="2374"/>
      <c r="O10" s="2374"/>
      <c r="P10" s="2374"/>
      <c r="Q10" s="2374"/>
      <c r="R10" s="2374"/>
      <c r="S10" s="2377"/>
      <c r="T10" s="2374"/>
      <c r="U10" s="2374"/>
      <c r="V10" s="2374"/>
      <c r="W10" s="2374"/>
      <c r="X10" s="2374"/>
    </row>
    <row r="11" spans="1:24" ht="13.5" customHeight="1" x14ac:dyDescent="0.2">
      <c r="A11" s="2406"/>
      <c r="B11" s="2160"/>
      <c r="C11" s="2746"/>
      <c r="D11" s="2374"/>
      <c r="E11" s="2374"/>
      <c r="F11" s="2374"/>
      <c r="G11" s="2374"/>
      <c r="H11" s="2374"/>
      <c r="I11" s="2374"/>
      <c r="J11" s="2374"/>
      <c r="K11" s="2374"/>
      <c r="L11" s="2406"/>
      <c r="M11" s="2438"/>
      <c r="N11" s="2374"/>
      <c r="O11" s="2374"/>
      <c r="P11" s="2374"/>
      <c r="Q11" s="2374"/>
      <c r="R11" s="2374"/>
      <c r="S11" s="2377"/>
      <c r="T11" s="2374"/>
      <c r="U11" s="2374"/>
      <c r="V11" s="2374"/>
      <c r="W11" s="2374"/>
      <c r="X11" s="2374"/>
    </row>
    <row r="12" spans="1:24" ht="13.5" customHeight="1" x14ac:dyDescent="0.2">
      <c r="A12" s="2406"/>
      <c r="B12" s="2160"/>
      <c r="C12" s="2746"/>
      <c r="D12" s="2374"/>
      <c r="E12" s="2374"/>
      <c r="F12" s="2374"/>
      <c r="G12" s="2374"/>
      <c r="H12" s="2374"/>
      <c r="I12" s="2374"/>
      <c r="J12" s="2374"/>
      <c r="K12" s="2374"/>
      <c r="L12" s="2406"/>
      <c r="M12" s="2438"/>
      <c r="N12" s="2374"/>
      <c r="O12" s="2374"/>
      <c r="P12" s="2374"/>
      <c r="Q12" s="2374"/>
      <c r="R12" s="2374"/>
      <c r="S12" s="2377"/>
      <c r="T12" s="2374"/>
      <c r="U12" s="2374"/>
      <c r="V12" s="2374"/>
      <c r="W12" s="2374"/>
      <c r="X12" s="2374"/>
    </row>
    <row r="13" spans="1:24" ht="13.5" customHeight="1" x14ac:dyDescent="0.2">
      <c r="A13" s="2406"/>
      <c r="B13" s="2160"/>
      <c r="C13" s="2746"/>
      <c r="D13" s="2374"/>
      <c r="E13" s="2374"/>
      <c r="F13" s="2374"/>
      <c r="G13" s="2374"/>
      <c r="H13" s="2374"/>
      <c r="I13" s="2374"/>
      <c r="J13" s="2374"/>
      <c r="K13" s="2374"/>
      <c r="L13" s="2406"/>
      <c r="M13" s="2438"/>
      <c r="N13" s="2374"/>
      <c r="O13" s="2374"/>
      <c r="P13" s="2374"/>
      <c r="Q13" s="2374"/>
      <c r="R13" s="2374"/>
      <c r="S13" s="2377"/>
      <c r="T13" s="2374"/>
      <c r="U13" s="2374"/>
      <c r="V13" s="2374"/>
      <c r="W13" s="2374"/>
      <c r="X13" s="2374"/>
    </row>
    <row r="14" spans="1:24" ht="13.5" customHeight="1" x14ac:dyDescent="0.2">
      <c r="A14" s="2406"/>
      <c r="B14" s="2160"/>
      <c r="C14" s="2746"/>
      <c r="D14" s="2374"/>
      <c r="E14" s="2374"/>
      <c r="F14" s="2374"/>
      <c r="G14" s="2374"/>
      <c r="H14" s="2374"/>
      <c r="I14" s="21"/>
      <c r="J14" s="2374"/>
      <c r="K14" s="2374"/>
      <c r="L14" s="2406"/>
      <c r="M14" s="2438"/>
      <c r="N14" s="2374"/>
      <c r="O14" s="2374"/>
      <c r="P14" s="2374"/>
      <c r="Q14" s="2374"/>
      <c r="R14" s="2374"/>
      <c r="S14" s="21"/>
      <c r="T14" s="2374"/>
      <c r="U14" s="2374"/>
      <c r="V14" s="206"/>
      <c r="W14" s="2374"/>
      <c r="X14" s="2374"/>
    </row>
    <row r="15" spans="1:24" ht="13.5" customHeight="1" x14ac:dyDescent="0.2">
      <c r="A15" s="2406"/>
      <c r="B15" s="2160"/>
      <c r="C15" s="2746"/>
      <c r="D15" s="2374"/>
      <c r="E15" s="2374"/>
      <c r="F15" s="209"/>
      <c r="G15" s="2374"/>
      <c r="H15" s="2374"/>
      <c r="I15" s="21"/>
      <c r="J15" s="2374"/>
      <c r="K15" s="2374"/>
      <c r="L15" s="2406"/>
      <c r="M15" s="199"/>
      <c r="N15" s="2374"/>
      <c r="O15" s="2374"/>
      <c r="P15" s="209"/>
      <c r="Q15" s="2374"/>
      <c r="R15" s="2374"/>
      <c r="S15" s="21"/>
      <c r="T15" s="2374"/>
      <c r="U15" s="2374"/>
      <c r="V15" s="206"/>
      <c r="W15" s="2374"/>
      <c r="X15" s="2374"/>
    </row>
    <row r="16" spans="1:24" ht="13.5" customHeight="1" x14ac:dyDescent="0.2">
      <c r="A16" s="2406"/>
      <c r="B16" s="2160"/>
      <c r="C16" s="2746"/>
      <c r="D16" s="2374"/>
      <c r="E16" s="2374"/>
      <c r="F16" s="209"/>
      <c r="G16" s="2374"/>
      <c r="H16" s="2374"/>
      <c r="I16" s="21"/>
      <c r="J16" s="2374"/>
      <c r="K16" s="2374"/>
      <c r="L16" s="2406"/>
      <c r="M16" s="199"/>
      <c r="N16" s="2374"/>
      <c r="O16" s="2374"/>
      <c r="P16" s="209"/>
      <c r="Q16" s="2374"/>
      <c r="R16" s="2374"/>
      <c r="S16" s="21"/>
      <c r="T16" s="2374"/>
      <c r="U16" s="2374"/>
      <c r="V16" s="206"/>
      <c r="W16" s="2374"/>
      <c r="X16" s="2374"/>
    </row>
    <row r="17" spans="1:24" ht="13.5" customHeight="1" x14ac:dyDescent="0.2">
      <c r="A17" s="2406"/>
      <c r="B17" s="1896"/>
      <c r="C17" s="21"/>
      <c r="D17" s="2374"/>
      <c r="E17" s="2374"/>
      <c r="F17" s="209"/>
      <c r="G17" s="2374"/>
      <c r="H17" s="2374"/>
      <c r="I17" s="21"/>
      <c r="J17" s="2374"/>
      <c r="K17" s="2374"/>
      <c r="L17" s="2406"/>
      <c r="M17" s="199"/>
      <c r="N17" s="2374"/>
      <c r="O17" s="2374"/>
      <c r="P17" s="209"/>
      <c r="Q17" s="2374"/>
      <c r="R17" s="2374"/>
      <c r="S17" s="21"/>
      <c r="T17" s="2374"/>
      <c r="U17" s="2374"/>
      <c r="V17" s="206"/>
      <c r="W17" s="2374"/>
      <c r="X17" s="2374"/>
    </row>
    <row r="18" spans="1:24" ht="13.5" customHeight="1" x14ac:dyDescent="0.2">
      <c r="A18" s="2406"/>
      <c r="B18" s="1896"/>
      <c r="C18" s="21"/>
      <c r="D18" s="2374"/>
      <c r="E18" s="2374"/>
      <c r="F18" s="209"/>
      <c r="G18" s="2374"/>
      <c r="H18" s="2374"/>
      <c r="I18" s="21"/>
      <c r="J18" s="2374"/>
      <c r="K18" s="2374"/>
      <c r="L18" s="2406"/>
      <c r="M18" s="199"/>
      <c r="N18" s="2374"/>
      <c r="O18" s="2374"/>
      <c r="P18" s="209"/>
      <c r="Q18" s="2374"/>
      <c r="R18" s="2374"/>
      <c r="S18" s="21"/>
      <c r="T18" s="2374"/>
      <c r="U18" s="2374"/>
      <c r="V18" s="206"/>
      <c r="W18" s="2374"/>
      <c r="X18" s="2374"/>
    </row>
    <row r="19" spans="1:24" ht="13.5" customHeight="1" x14ac:dyDescent="0.2">
      <c r="A19" s="2406"/>
      <c r="B19" s="1896"/>
      <c r="C19" s="2121" t="s">
        <v>3852</v>
      </c>
      <c r="D19" s="2374"/>
      <c r="E19" s="2374"/>
      <c r="F19" s="21" t="str">
        <f>C19</f>
        <v>1 Sim, comprado unicamente</v>
      </c>
      <c r="G19" s="2374"/>
      <c r="H19" s="2374"/>
      <c r="I19" s="21" t="s">
        <v>3355</v>
      </c>
      <c r="J19" s="2374"/>
      <c r="K19" s="2374"/>
      <c r="L19" s="2406"/>
      <c r="M19" s="21" t="str">
        <f>I19</f>
        <v>1 Sim, comprado</v>
      </c>
      <c r="N19" s="2374"/>
      <c r="O19" s="2374"/>
      <c r="P19" s="21" t="str">
        <f>M19</f>
        <v>1 Sim, comprado</v>
      </c>
      <c r="Q19" s="2374"/>
      <c r="R19" s="2374"/>
      <c r="S19" s="21" t="str">
        <f>P19</f>
        <v>1 Sim, comprado</v>
      </c>
      <c r="T19" s="2374"/>
      <c r="U19" s="2374"/>
      <c r="V19" s="21" t="str">
        <f>S19</f>
        <v>1 Sim, comprado</v>
      </c>
      <c r="W19" s="2374"/>
      <c r="X19" s="2374"/>
    </row>
    <row r="20" spans="1:24" ht="40.5" x14ac:dyDescent="0.25">
      <c r="A20" s="2406"/>
      <c r="B20" s="1896"/>
      <c r="C20" s="203" t="str">
        <f>CONCATENATE("2 Sim, apenas oferecido ►",E4)</f>
        <v>2 Sim, apenas oferecido ►(7A.03)</v>
      </c>
      <c r="D20" s="1560"/>
      <c r="E20" s="1560"/>
      <c r="F20" s="203" t="str">
        <f>CONCATENATE("2 Sim, apenas oferecido ►",H4)</f>
        <v>2 Sim, apenas oferecido ►(7A.06)</v>
      </c>
      <c r="G20" s="1560"/>
      <c r="H20" s="1560"/>
      <c r="I20" s="203" t="str">
        <f>CONCATENATE("2 Sim, apenas oferecido ►",K4)</f>
        <v>2 Sim, apenas oferecido ►(7A.09)</v>
      </c>
      <c r="J20" s="1560"/>
      <c r="K20" s="1560"/>
      <c r="L20" s="2406"/>
      <c r="M20" s="203" t="str">
        <f>CONCATENATE("2 Sim, apenas oferecido ►",O4)</f>
        <v>2 Sim, apenas oferecido ►(7A.12)</v>
      </c>
      <c r="N20" s="1560"/>
      <c r="O20" s="1560"/>
      <c r="P20" s="203" t="str">
        <f>CONCATENATE("2 Sim, apenas oferecido ►",R4)</f>
        <v>2 Sim, apenas oferecido ►(7A.15)</v>
      </c>
      <c r="Q20" s="2374"/>
      <c r="R20" s="2374"/>
      <c r="S20" s="203" t="str">
        <f>CONCATENATE("2 Sim, apenas oferecido ►",U4)</f>
        <v>2 Sim, apenas oferecido ►(7A.18)</v>
      </c>
      <c r="T20" s="1560"/>
      <c r="U20" s="1560"/>
      <c r="V20" s="203" t="str">
        <f>CONCATENATE("2 Sim, apenas oferecido ►",X4)</f>
        <v>2 Sim, apenas oferecido ►(7A.21)</v>
      </c>
      <c r="W20" s="2374"/>
      <c r="X20" s="1560"/>
    </row>
    <row r="21" spans="1:24" ht="40.5" x14ac:dyDescent="0.25">
      <c r="A21" s="2406"/>
      <c r="B21" s="1896"/>
      <c r="C21" s="956" t="s">
        <v>3686</v>
      </c>
      <c r="D21" s="1561"/>
      <c r="E21" s="1561"/>
      <c r="F21" s="956" t="str">
        <f>C21</f>
        <v>3 Sim, comprado e oferecido</v>
      </c>
      <c r="G21" s="1561"/>
      <c r="H21" s="1561"/>
      <c r="I21" s="1884" t="s">
        <v>3687</v>
      </c>
      <c r="J21" s="1561"/>
      <c r="K21" s="1561"/>
      <c r="L21" s="2406"/>
      <c r="M21" s="956" t="str">
        <f>I21</f>
        <v xml:space="preserve">3 Sim, comprado e oferecido </v>
      </c>
      <c r="N21" s="1560"/>
      <c r="O21" s="1560"/>
      <c r="P21" s="956" t="str">
        <f>M21</f>
        <v xml:space="preserve">3 Sim, comprado e oferecido </v>
      </c>
      <c r="Q21" s="1561"/>
      <c r="R21" s="1561"/>
      <c r="S21" s="956" t="str">
        <f>P21</f>
        <v xml:space="preserve">3 Sim, comprado e oferecido </v>
      </c>
      <c r="T21" s="1561"/>
      <c r="U21" s="1561"/>
      <c r="V21" s="956" t="str">
        <f>S21</f>
        <v xml:space="preserve">3 Sim, comprado e oferecido </v>
      </c>
      <c r="W21" s="1560"/>
      <c r="X21" s="1560"/>
    </row>
    <row r="22" spans="1:24" ht="13.5" customHeight="1" x14ac:dyDescent="0.25">
      <c r="A22" s="2406"/>
      <c r="B22" s="1953"/>
      <c r="C22" s="2744" t="str">
        <f>CONCATENATE("4 Não
►",F4,)</f>
        <v>4 Não
►(7A.04)</v>
      </c>
      <c r="D22" s="378"/>
      <c r="E22" s="378"/>
      <c r="F22" s="2742" t="str">
        <f>CONCATENATE("4 Não
►",I4,)</f>
        <v>4 Não
►(7A.07)</v>
      </c>
      <c r="G22" s="378"/>
      <c r="H22" s="378"/>
      <c r="I22" s="2742" t="str">
        <f>CONCATENATE("4 Não
►",M4,)</f>
        <v>4 Não
►(7A.10)</v>
      </c>
      <c r="J22" s="378"/>
      <c r="K22" s="378"/>
      <c r="L22" s="2406"/>
      <c r="M22" s="2744" t="str">
        <f>CONCATENATE("4 Não
►",P4,)</f>
        <v>4 Não
►(7A.13)</v>
      </c>
      <c r="N22" s="378"/>
      <c r="O22" s="378"/>
      <c r="P22" s="2742" t="str">
        <f>CONCATENATE("4 Não
►",S4,)</f>
        <v>4 Não
►(7A.16)</v>
      </c>
      <c r="Q22" s="1559"/>
      <c r="R22" s="1559"/>
      <c r="S22" s="2742" t="str">
        <f>CONCATENATE("4 Não
►",V4,)</f>
        <v>4 Não
►(7A.19)</v>
      </c>
      <c r="T22" s="378"/>
      <c r="U22" s="378"/>
      <c r="V22" s="2742" t="s">
        <v>1136</v>
      </c>
      <c r="W22" s="378"/>
      <c r="X22" s="378"/>
    </row>
    <row r="23" spans="1:24" ht="13.5" x14ac:dyDescent="0.25">
      <c r="A23" s="2406"/>
      <c r="B23" s="1953"/>
      <c r="C23" s="2745"/>
      <c r="D23" s="378"/>
      <c r="E23" s="378"/>
      <c r="F23" s="2743"/>
      <c r="G23" s="378"/>
      <c r="H23" s="378"/>
      <c r="I23" s="2743"/>
      <c r="J23" s="378"/>
      <c r="K23" s="378"/>
      <c r="L23" s="2406"/>
      <c r="M23" s="2745"/>
      <c r="N23" s="1545"/>
      <c r="O23" s="1545"/>
      <c r="P23" s="2743"/>
      <c r="Q23" s="1558"/>
      <c r="R23" s="1558"/>
      <c r="S23" s="2743"/>
      <c r="T23" s="1545"/>
      <c r="U23" s="1545"/>
      <c r="V23" s="2743"/>
      <c r="W23" s="378"/>
      <c r="X23" s="378"/>
    </row>
    <row r="24" spans="1:24" ht="24" customHeight="1" thickBot="1" x14ac:dyDescent="0.25">
      <c r="A24" s="2407"/>
      <c r="B24" s="1078" t="s">
        <v>3850</v>
      </c>
      <c r="C24" s="318" t="s">
        <v>1137</v>
      </c>
      <c r="D24" s="317" t="s">
        <v>1138</v>
      </c>
      <c r="E24" s="317" t="s">
        <v>1139</v>
      </c>
      <c r="F24" s="318" t="s">
        <v>1140</v>
      </c>
      <c r="G24" s="317" t="s">
        <v>1141</v>
      </c>
      <c r="H24" s="317" t="s">
        <v>1142</v>
      </c>
      <c r="I24" s="318" t="s">
        <v>1143</v>
      </c>
      <c r="J24" s="317" t="s">
        <v>1144</v>
      </c>
      <c r="K24" s="317" t="s">
        <v>1145</v>
      </c>
      <c r="L24" s="2407"/>
      <c r="M24" s="1850" t="s">
        <v>1146</v>
      </c>
      <c r="N24" s="1851" t="s">
        <v>1147</v>
      </c>
      <c r="O24" s="1851" t="s">
        <v>1148</v>
      </c>
      <c r="P24" s="1850" t="s">
        <v>1149</v>
      </c>
      <c r="Q24" s="1851" t="s">
        <v>1150</v>
      </c>
      <c r="R24" s="1851" t="s">
        <v>1151</v>
      </c>
      <c r="S24" s="1850" t="s">
        <v>1152</v>
      </c>
      <c r="T24" s="1851" t="s">
        <v>1153</v>
      </c>
      <c r="U24" s="1851" t="s">
        <v>1154</v>
      </c>
      <c r="V24" s="1850" t="s">
        <v>1155</v>
      </c>
      <c r="W24" s="1851" t="s">
        <v>1156</v>
      </c>
      <c r="X24" s="1851" t="s">
        <v>1157</v>
      </c>
    </row>
    <row r="25" spans="1:24" ht="15" thickTop="1" thickBot="1" x14ac:dyDescent="0.3">
      <c r="A25" s="74">
        <v>98</v>
      </c>
      <c r="B25" s="1981"/>
      <c r="C25" s="343"/>
      <c r="D25" s="343"/>
      <c r="E25" s="343"/>
      <c r="F25" s="343"/>
      <c r="G25" s="343"/>
      <c r="H25" s="343"/>
      <c r="I25" s="343"/>
      <c r="J25" s="343"/>
      <c r="K25" s="343"/>
      <c r="L25" s="74">
        <v>99</v>
      </c>
      <c r="M25" s="343"/>
      <c r="N25" s="343"/>
      <c r="O25" s="343"/>
      <c r="P25" s="343"/>
      <c r="Q25" s="343"/>
      <c r="R25" s="343"/>
      <c r="S25" s="343"/>
      <c r="T25" s="343"/>
      <c r="U25" s="343"/>
      <c r="V25" s="343"/>
      <c r="W25" s="343"/>
      <c r="X25" s="343"/>
    </row>
    <row r="26" spans="1:24" ht="14.25" thickTop="1" x14ac:dyDescent="0.25">
      <c r="A26" s="73">
        <v>1</v>
      </c>
      <c r="B26" s="1978"/>
      <c r="C26" s="328"/>
      <c r="D26" s="328"/>
      <c r="E26" s="328"/>
      <c r="F26" s="328"/>
      <c r="G26" s="328"/>
      <c r="H26" s="328"/>
      <c r="I26" s="328"/>
      <c r="J26" s="328"/>
      <c r="K26" s="328"/>
      <c r="L26" s="73">
        <v>1</v>
      </c>
      <c r="M26" s="328"/>
      <c r="N26" s="328"/>
      <c r="O26" s="328"/>
      <c r="P26" s="328"/>
      <c r="Q26" s="328"/>
      <c r="R26" s="328"/>
      <c r="S26" s="328"/>
      <c r="T26" s="328"/>
      <c r="U26" s="328"/>
      <c r="V26" s="328"/>
      <c r="W26" s="328"/>
      <c r="X26" s="328"/>
    </row>
    <row r="27" spans="1:24" ht="13.5" x14ac:dyDescent="0.25">
      <c r="A27" s="75">
        <v>2</v>
      </c>
      <c r="B27" s="1979"/>
      <c r="C27" s="343"/>
      <c r="D27" s="343"/>
      <c r="E27" s="343"/>
      <c r="F27" s="343"/>
      <c r="G27" s="343"/>
      <c r="H27" s="343"/>
      <c r="I27" s="343"/>
      <c r="J27" s="343"/>
      <c r="K27" s="343"/>
      <c r="L27" s="75">
        <v>2</v>
      </c>
      <c r="M27" s="343"/>
      <c r="N27" s="343"/>
      <c r="O27" s="343"/>
      <c r="P27" s="343"/>
      <c r="Q27" s="343"/>
      <c r="R27" s="343"/>
      <c r="S27" s="343"/>
      <c r="T27" s="343"/>
      <c r="U27" s="343"/>
      <c r="V27" s="343"/>
      <c r="W27" s="343"/>
      <c r="X27" s="343"/>
    </row>
    <row r="28" spans="1:24" ht="13.5" x14ac:dyDescent="0.25">
      <c r="A28" s="75">
        <v>3</v>
      </c>
      <c r="B28" s="1979"/>
      <c r="C28" s="343"/>
      <c r="D28" s="343"/>
      <c r="E28" s="343"/>
      <c r="F28" s="343"/>
      <c r="G28" s="343"/>
      <c r="H28" s="343"/>
      <c r="I28" s="343"/>
      <c r="J28" s="343"/>
      <c r="K28" s="343"/>
      <c r="L28" s="75">
        <v>3</v>
      </c>
      <c r="M28" s="343"/>
      <c r="N28" s="343"/>
      <c r="O28" s="343"/>
      <c r="P28" s="343"/>
      <c r="Q28" s="343"/>
      <c r="R28" s="343"/>
      <c r="S28" s="343"/>
      <c r="T28" s="343"/>
      <c r="U28" s="343"/>
      <c r="V28" s="343"/>
      <c r="W28" s="343"/>
      <c r="X28" s="343"/>
    </row>
    <row r="29" spans="1:24" ht="13.5" x14ac:dyDescent="0.25">
      <c r="A29" s="75">
        <v>4</v>
      </c>
      <c r="B29" s="1979"/>
      <c r="C29" s="343"/>
      <c r="D29" s="343"/>
      <c r="E29" s="343"/>
      <c r="F29" s="343"/>
      <c r="G29" s="343"/>
      <c r="H29" s="343"/>
      <c r="I29" s="343"/>
      <c r="J29" s="343"/>
      <c r="K29" s="343"/>
      <c r="L29" s="75">
        <v>4</v>
      </c>
      <c r="M29" s="343"/>
      <c r="N29" s="343"/>
      <c r="O29" s="343"/>
      <c r="P29" s="343"/>
      <c r="Q29" s="343"/>
      <c r="R29" s="343"/>
      <c r="S29" s="343"/>
      <c r="T29" s="343"/>
      <c r="U29" s="343"/>
      <c r="V29" s="343"/>
      <c r="W29" s="343"/>
      <c r="X29" s="343"/>
    </row>
    <row r="30" spans="1:24" ht="14.25" thickBot="1" x14ac:dyDescent="0.3">
      <c r="A30" s="75">
        <v>5</v>
      </c>
      <c r="B30" s="1979"/>
      <c r="C30" s="348"/>
      <c r="D30" s="348"/>
      <c r="E30" s="348"/>
      <c r="F30" s="348"/>
      <c r="G30" s="348"/>
      <c r="H30" s="348"/>
      <c r="I30" s="348"/>
      <c r="J30" s="348"/>
      <c r="K30" s="348"/>
      <c r="L30" s="75">
        <v>5</v>
      </c>
      <c r="M30" s="348"/>
      <c r="N30" s="348"/>
      <c r="O30" s="348"/>
      <c r="P30" s="348"/>
      <c r="Q30" s="348"/>
      <c r="R30" s="348"/>
      <c r="S30" s="348"/>
      <c r="T30" s="348"/>
      <c r="U30" s="348"/>
      <c r="V30" s="348"/>
      <c r="W30" s="348"/>
      <c r="X30" s="348"/>
    </row>
    <row r="31" spans="1:24" ht="14.25" thickTop="1" x14ac:dyDescent="0.25">
      <c r="A31" s="73">
        <v>6</v>
      </c>
      <c r="B31" s="1978"/>
      <c r="C31" s="328"/>
      <c r="D31" s="328"/>
      <c r="E31" s="328"/>
      <c r="F31" s="328"/>
      <c r="G31" s="328"/>
      <c r="H31" s="328"/>
      <c r="I31" s="328"/>
      <c r="J31" s="328"/>
      <c r="K31" s="328"/>
      <c r="L31" s="73">
        <v>6</v>
      </c>
      <c r="M31" s="328"/>
      <c r="N31" s="328"/>
      <c r="O31" s="328"/>
      <c r="P31" s="328"/>
      <c r="Q31" s="328"/>
      <c r="R31" s="328"/>
      <c r="S31" s="328"/>
      <c r="T31" s="328"/>
      <c r="U31" s="328"/>
      <c r="V31" s="328"/>
      <c r="W31" s="328"/>
      <c r="X31" s="328"/>
    </row>
    <row r="32" spans="1:24" ht="13.5" x14ac:dyDescent="0.25">
      <c r="A32" s="358">
        <v>7</v>
      </c>
      <c r="B32" s="1980"/>
      <c r="C32" s="335"/>
      <c r="D32" s="335"/>
      <c r="E32" s="335"/>
      <c r="F32" s="335"/>
      <c r="G32" s="335"/>
      <c r="H32" s="335"/>
      <c r="I32" s="335"/>
      <c r="J32" s="335"/>
      <c r="K32" s="335"/>
      <c r="L32" s="358">
        <v>7</v>
      </c>
      <c r="M32" s="335"/>
      <c r="N32" s="335"/>
      <c r="O32" s="335"/>
      <c r="P32" s="335"/>
      <c r="Q32" s="335"/>
      <c r="R32" s="335"/>
      <c r="S32" s="335"/>
      <c r="T32" s="335"/>
      <c r="U32" s="335"/>
      <c r="V32" s="335"/>
      <c r="W32" s="335"/>
      <c r="X32" s="335"/>
    </row>
    <row r="33" spans="1:24" ht="13.5" x14ac:dyDescent="0.25">
      <c r="A33" s="75">
        <v>8</v>
      </c>
      <c r="B33" s="1979"/>
      <c r="C33" s="343"/>
      <c r="D33" s="343"/>
      <c r="E33" s="343"/>
      <c r="F33" s="343"/>
      <c r="G33" s="343"/>
      <c r="H33" s="343"/>
      <c r="I33" s="343"/>
      <c r="J33" s="343"/>
      <c r="K33" s="343"/>
      <c r="L33" s="75">
        <v>8</v>
      </c>
      <c r="M33" s="343"/>
      <c r="N33" s="343"/>
      <c r="O33" s="343"/>
      <c r="P33" s="343"/>
      <c r="Q33" s="343"/>
      <c r="R33" s="343"/>
      <c r="S33" s="343"/>
      <c r="T33" s="343"/>
      <c r="U33" s="343"/>
      <c r="V33" s="343"/>
      <c r="W33" s="343"/>
      <c r="X33" s="343"/>
    </row>
    <row r="34" spans="1:24" ht="13.5" x14ac:dyDescent="0.25">
      <c r="A34" s="75">
        <v>9</v>
      </c>
      <c r="B34" s="1979"/>
      <c r="C34" s="343"/>
      <c r="D34" s="343"/>
      <c r="E34" s="343"/>
      <c r="F34" s="343"/>
      <c r="G34" s="343"/>
      <c r="H34" s="343"/>
      <c r="I34" s="343"/>
      <c r="J34" s="343"/>
      <c r="K34" s="343"/>
      <c r="L34" s="75">
        <v>9</v>
      </c>
      <c r="M34" s="343"/>
      <c r="N34" s="343"/>
      <c r="O34" s="343"/>
      <c r="P34" s="343"/>
      <c r="Q34" s="343"/>
      <c r="R34" s="343"/>
      <c r="S34" s="343"/>
      <c r="T34" s="343"/>
      <c r="U34" s="343"/>
      <c r="V34" s="343"/>
      <c r="W34" s="343"/>
      <c r="X34" s="343"/>
    </row>
    <row r="35" spans="1:24" ht="14.25" thickBot="1" x14ac:dyDescent="0.3">
      <c r="A35" s="75">
        <v>10</v>
      </c>
      <c r="B35" s="1979"/>
      <c r="C35" s="348"/>
      <c r="D35" s="348"/>
      <c r="E35" s="348"/>
      <c r="F35" s="348"/>
      <c r="G35" s="348"/>
      <c r="H35" s="348"/>
      <c r="I35" s="348"/>
      <c r="J35" s="348"/>
      <c r="K35" s="348"/>
      <c r="L35" s="75">
        <v>10</v>
      </c>
      <c r="M35" s="348"/>
      <c r="N35" s="348"/>
      <c r="O35" s="348"/>
      <c r="P35" s="348"/>
      <c r="Q35" s="348"/>
      <c r="R35" s="348"/>
      <c r="S35" s="348"/>
      <c r="T35" s="348"/>
      <c r="U35" s="348"/>
      <c r="V35" s="348"/>
      <c r="W35" s="348"/>
      <c r="X35" s="348"/>
    </row>
    <row r="36" spans="1:24" ht="14.25" thickTop="1" x14ac:dyDescent="0.25">
      <c r="A36" s="73">
        <v>11</v>
      </c>
      <c r="B36" s="1978"/>
      <c r="C36" s="328"/>
      <c r="D36" s="328"/>
      <c r="E36" s="328"/>
      <c r="F36" s="328"/>
      <c r="G36" s="328"/>
      <c r="H36" s="328"/>
      <c r="I36" s="328"/>
      <c r="J36" s="328"/>
      <c r="K36" s="328"/>
      <c r="L36" s="73">
        <v>11</v>
      </c>
      <c r="M36" s="328"/>
      <c r="N36" s="328"/>
      <c r="O36" s="328"/>
      <c r="P36" s="328"/>
      <c r="Q36" s="328"/>
      <c r="R36" s="328"/>
      <c r="S36" s="328"/>
      <c r="T36" s="328"/>
      <c r="U36" s="328"/>
      <c r="V36" s="328"/>
      <c r="W36" s="328"/>
      <c r="X36" s="328"/>
    </row>
    <row r="37" spans="1:24" ht="13.5" x14ac:dyDescent="0.25">
      <c r="A37" s="75">
        <v>12</v>
      </c>
      <c r="B37" s="1979"/>
      <c r="C37" s="343"/>
      <c r="D37" s="343"/>
      <c r="E37" s="343"/>
      <c r="F37" s="343"/>
      <c r="G37" s="343"/>
      <c r="H37" s="343"/>
      <c r="I37" s="343"/>
      <c r="J37" s="343"/>
      <c r="K37" s="343"/>
      <c r="L37" s="75">
        <v>12</v>
      </c>
      <c r="M37" s="343"/>
      <c r="N37" s="343"/>
      <c r="O37" s="343"/>
      <c r="P37" s="343"/>
      <c r="Q37" s="343"/>
      <c r="R37" s="343"/>
      <c r="S37" s="343"/>
      <c r="T37" s="343"/>
      <c r="U37" s="343"/>
      <c r="V37" s="343"/>
      <c r="W37" s="343"/>
      <c r="X37" s="343"/>
    </row>
    <row r="38" spans="1:24" ht="13.5" x14ac:dyDescent="0.25">
      <c r="A38" s="75">
        <v>13</v>
      </c>
      <c r="B38" s="1979"/>
      <c r="C38" s="343"/>
      <c r="D38" s="343"/>
      <c r="E38" s="343"/>
      <c r="F38" s="343"/>
      <c r="G38" s="343"/>
      <c r="H38" s="343"/>
      <c r="I38" s="343"/>
      <c r="J38" s="343"/>
      <c r="K38" s="343"/>
      <c r="L38" s="75">
        <v>13</v>
      </c>
      <c r="M38" s="343"/>
      <c r="N38" s="343"/>
      <c r="O38" s="343"/>
      <c r="P38" s="343"/>
      <c r="Q38" s="343"/>
      <c r="R38" s="343"/>
      <c r="S38" s="343"/>
      <c r="T38" s="343"/>
      <c r="U38" s="343"/>
      <c r="V38" s="343"/>
      <c r="W38" s="343"/>
      <c r="X38" s="343"/>
    </row>
    <row r="39" spans="1:24" ht="13.5" x14ac:dyDescent="0.25">
      <c r="A39" s="75">
        <v>14</v>
      </c>
      <c r="B39" s="1979"/>
      <c r="C39" s="343"/>
      <c r="D39" s="343"/>
      <c r="E39" s="343"/>
      <c r="F39" s="343"/>
      <c r="G39" s="343"/>
      <c r="H39" s="343"/>
      <c r="I39" s="343"/>
      <c r="J39" s="343"/>
      <c r="K39" s="343"/>
      <c r="L39" s="75">
        <v>14</v>
      </c>
      <c r="M39" s="343"/>
      <c r="N39" s="343"/>
      <c r="O39" s="343"/>
      <c r="P39" s="343"/>
      <c r="Q39" s="343"/>
      <c r="R39" s="343"/>
      <c r="S39" s="343"/>
      <c r="T39" s="343"/>
      <c r="U39" s="343"/>
      <c r="V39" s="343"/>
      <c r="W39" s="343"/>
      <c r="X39" s="343"/>
    </row>
    <row r="40" spans="1:24" ht="13.5" x14ac:dyDescent="0.25">
      <c r="A40" s="75">
        <v>15</v>
      </c>
      <c r="B40" s="1979"/>
      <c r="C40" s="343"/>
      <c r="D40" s="343"/>
      <c r="E40" s="343"/>
      <c r="F40" s="343"/>
      <c r="G40" s="343"/>
      <c r="H40" s="343"/>
      <c r="I40" s="343"/>
      <c r="J40" s="343"/>
      <c r="K40" s="343"/>
      <c r="L40" s="75">
        <v>15</v>
      </c>
      <c r="M40" s="343"/>
      <c r="N40" s="343"/>
      <c r="O40" s="343"/>
      <c r="P40" s="343"/>
      <c r="Q40" s="343"/>
      <c r="R40" s="343"/>
      <c r="S40" s="343"/>
      <c r="T40" s="343"/>
      <c r="U40" s="343"/>
      <c r="V40" s="343"/>
      <c r="W40" s="343"/>
      <c r="X40" s="343"/>
    </row>
  </sheetData>
  <customSheetViews>
    <customSheetView guid="{9C153D9E-615C-443B-9CD7-551163282F03}" scale="160" showPageBreaks="1" view="pageBreakPreview" topLeftCell="O1">
      <selection activeCell="E5" sqref="E5:E14"/>
      <colBreaks count="1" manualBreakCount="1">
        <brk id="10" max="1048575" man="1"/>
      </colBreaks>
      <pageMargins left="0.314" right="0.314" top="0.11799999999999999" bottom="0.27500000000000002" header="0.157" footer="0.11799999999999999"/>
      <pageSetup firstPageNumber="49" orientation="landscape" r:id="rId1"/>
      <headerFooter>
        <oddFooter>&amp;C&amp;P</oddFooter>
      </headerFooter>
    </customSheetView>
    <customSheetView guid="{BE9F68F7-D81B-4526-9959-D871EC50BDFF}" scale="160" showPageBreaks="1" view="pageBreakPreview" topLeftCell="O1">
      <selection activeCell="E5" sqref="E5:E14"/>
      <colBreaks count="1" manualBreakCount="1">
        <brk id="10" max="1048575" man="1"/>
      </colBreaks>
      <pageMargins left="0.314" right="0.314" top="0.11799999999999999" bottom="0.27500000000000002" header="0.157" footer="0.11799999999999999"/>
      <pageSetup firstPageNumber="49" orientation="landscape" r:id="rId2"/>
      <headerFooter>
        <oddFooter>&amp;C&amp;P</oddFooter>
      </headerFooter>
    </customSheetView>
    <customSheetView guid="{EF790C5B-80DA-4544-9EB7-EFE0323B2298}" scale="160" showPageBreaks="1" view="pageBreakPreview">
      <selection activeCell="D5" sqref="D5:D19"/>
      <colBreaks count="1" manualBreakCount="1">
        <brk id="11" max="1048575" man="1"/>
      </colBreaks>
      <pageMargins left="0.314" right="0.314" top="0.11799999999999999" bottom="0.27500000000000002" header="0.157" footer="0.11799999999999999"/>
      <pageSetup firstPageNumber="49" orientation="landscape" r:id="rId3"/>
      <headerFooter>
        <oddFooter>&amp;C&amp;P</oddFooter>
      </headerFooter>
    </customSheetView>
    <customSheetView guid="{C9D2DBB1-CD01-4732-8C86-64BE16C94753}" scale="110" showPageBreaks="1" view="pageBreakPreview">
      <colBreaks count="1" manualBreakCount="1">
        <brk id="10" max="1048575" man="1"/>
      </colBreaks>
      <pageMargins left="0.314" right="0.314" top="0.11799999999999999" bottom="0.27500000000000002" header="0.157" footer="0.11799999999999999"/>
      <pageSetup firstPageNumber="49" orientation="landscape" r:id="rId4"/>
      <headerFooter>
        <oddFooter>&amp;C&amp;P</oddFooter>
      </headerFooter>
    </customSheetView>
    <customSheetView guid="{BFEC163F-7C4E-49B7-9F32-15225772E72F}" scale="122" showPageBreaks="1" view="pageBreakPreview">
      <selection activeCell="K1" sqref="K1"/>
      <colBreaks count="1" manualBreakCount="1">
        <brk id="10" max="1048575" man="1"/>
      </colBreaks>
      <pageMargins left="0.314" right="0.314" top="0.11799999999999999" bottom="0.27500000000000002" header="0.157" footer="0.11799999999999999"/>
      <pageSetup firstPageNumber="49" orientation="landscape" r:id="rId5"/>
      <headerFooter>
        <oddFooter>&amp;C&amp;P</oddFooter>
      </headerFooter>
    </customSheetView>
    <customSheetView guid="{5529DB6B-163A-4048-9107-267B30B97DF3}" scale="110" showPageBreaks="1" view="pageBreakPreview" topLeftCell="G1">
      <selection activeCell="O21" sqref="O21"/>
      <colBreaks count="1" manualBreakCount="1">
        <brk id="10" max="1048575" man="1"/>
      </colBreaks>
      <pageMargins left="0.314" right="0.314" top="0.11799999999999999" bottom="0.27500000000000002" header="0.157" footer="0.11799999999999999"/>
      <pageSetup firstPageNumber="49" orientation="landscape" r:id="rId6"/>
      <headerFooter>
        <oddFooter>&amp;C&amp;P</oddFooter>
      </headerFooter>
    </customSheetView>
    <customSheetView guid="{9B0763AA-FA4B-479A-900C-C113E8BEEFEB}" scale="110" showPageBreaks="1" view="pageBreakPreview" topLeftCell="G1">
      <selection activeCell="O21" sqref="O21"/>
      <colBreaks count="1" manualBreakCount="1">
        <brk id="10" max="1048575" man="1"/>
      </colBreaks>
      <pageMargins left="0.314" right="0.314" top="0.11799999999999999" bottom="0.27500000000000002" header="0.157" footer="0.11799999999999999"/>
      <pageSetup firstPageNumber="49" orientation="landscape" r:id="rId7"/>
      <headerFooter>
        <oddFooter>&amp;C&amp;P</oddFooter>
      </headerFooter>
    </customSheetView>
    <customSheetView guid="{89903799-8228-4A6D-8A81-7F80BC61226D}" scale="160" showPageBreaks="1" view="pageBreakPreview" topLeftCell="O7">
      <selection activeCell="H20" sqref="H20"/>
      <colBreaks count="1" manualBreakCount="1">
        <brk id="10" max="1048575" man="1"/>
      </colBreaks>
      <pageMargins left="0.314" right="0.314" top="0.11799999999999999" bottom="0.27500000000000002" header="0.157" footer="0.11799999999999999"/>
      <pageSetup firstPageNumber="49" orientation="landscape" r:id="rId8"/>
      <headerFooter>
        <oddFooter>&amp;C&amp;P</oddFooter>
      </headerFooter>
    </customSheetView>
    <customSheetView guid="{2524630E-605A-4616-AD5D-6CF7B1E9752C}" scale="160" showPageBreaks="1" view="pageBreakPreview">
      <selection activeCell="D5" sqref="D5:D19"/>
      <colBreaks count="1" manualBreakCount="1">
        <brk id="11" max="1048575" man="1"/>
      </colBreaks>
      <pageMargins left="0.314" right="0.314" top="0.11799999999999999" bottom="0.27500000000000002" header="0.157" footer="0.11799999999999999"/>
      <pageSetup firstPageNumber="49" orientation="landscape" r:id="rId9"/>
      <headerFooter>
        <oddFooter>&amp;C&amp;P</oddFooter>
      </headerFooter>
    </customSheetView>
  </customSheetViews>
  <mergeCells count="30">
    <mergeCell ref="A4:A24"/>
    <mergeCell ref="E5:E19"/>
    <mergeCell ref="S5:S13"/>
    <mergeCell ref="M22:M23"/>
    <mergeCell ref="C22:C23"/>
    <mergeCell ref="P5:P14"/>
    <mergeCell ref="O5:O19"/>
    <mergeCell ref="F5:F14"/>
    <mergeCell ref="Q5:Q20"/>
    <mergeCell ref="M5:M14"/>
    <mergeCell ref="C5:C16"/>
    <mergeCell ref="D5:D19"/>
    <mergeCell ref="I5:I13"/>
    <mergeCell ref="G5:G19"/>
    <mergeCell ref="H5:H19"/>
    <mergeCell ref="F22:F23"/>
    <mergeCell ref="I22:I23"/>
    <mergeCell ref="X5:X19"/>
    <mergeCell ref="U5:U19"/>
    <mergeCell ref="L4:L24"/>
    <mergeCell ref="J5:J19"/>
    <mergeCell ref="K5:K19"/>
    <mergeCell ref="V5:V13"/>
    <mergeCell ref="P22:P23"/>
    <mergeCell ref="S22:S23"/>
    <mergeCell ref="V22:V23"/>
    <mergeCell ref="W5:W20"/>
    <mergeCell ref="T5:T19"/>
    <mergeCell ref="R5:R20"/>
    <mergeCell ref="N5:N19"/>
  </mergeCells>
  <pageMargins left="0.314" right="0.314" top="0.11799999999999999" bottom="0.27500000000000002" header="0.157" footer="0.11799999999999999"/>
  <pageSetup firstPageNumber="49" orientation="landscape" r:id="rId10"/>
  <headerFooter>
    <oddFooter>&amp;C&amp;P</oddFooter>
  </headerFooter>
  <colBreaks count="1" manualBreakCount="1">
    <brk id="1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6"/>
  <sheetViews>
    <sheetView view="pageBreakPreview" zoomScale="120" zoomScaleNormal="120" zoomScaleSheetLayoutView="120" workbookViewId="0">
      <selection activeCell="C5" sqref="C5"/>
    </sheetView>
  </sheetViews>
  <sheetFormatPr defaultColWidth="9.140625" defaultRowHeight="12.75" x14ac:dyDescent="0.2"/>
  <cols>
    <col min="1" max="1" width="5.7109375" style="767" customWidth="1"/>
    <col min="2" max="2" width="22.140625" style="767" customWidth="1"/>
    <col min="3" max="3" width="11" style="766" customWidth="1"/>
    <col min="4" max="4" width="8.7109375" style="767" customWidth="1"/>
    <col min="5" max="5" width="6.7109375" style="767" customWidth="1"/>
    <col min="6" max="6" width="10.28515625" style="767" customWidth="1"/>
    <col min="7" max="7" width="11.28515625" style="767" customWidth="1"/>
    <col min="8" max="8" width="19.85546875" style="767" customWidth="1"/>
    <col min="9" max="9" width="9" style="767" customWidth="1"/>
    <col min="10" max="10" width="7.85546875" style="767" customWidth="1"/>
    <col min="11" max="11" width="11" style="767" customWidth="1"/>
  </cols>
  <sheetData>
    <row r="1" spans="1:11" x14ac:dyDescent="0.2">
      <c r="A1" s="764" t="s">
        <v>3547</v>
      </c>
      <c r="B1" s="765"/>
      <c r="D1" s="773"/>
      <c r="E1" s="773"/>
    </row>
    <row r="2" spans="1:11" ht="13.5" x14ac:dyDescent="0.25">
      <c r="A2" s="764"/>
      <c r="B2" s="743" t="s">
        <v>1158</v>
      </c>
      <c r="C2" s="7"/>
      <c r="D2" s="773"/>
      <c r="E2" s="773"/>
    </row>
    <row r="3" spans="1:11" x14ac:dyDescent="0.2">
      <c r="A3" s="768"/>
      <c r="B3" s="765"/>
      <c r="D3" s="773"/>
      <c r="E3" s="773"/>
    </row>
    <row r="4" spans="1:11" x14ac:dyDescent="0.2">
      <c r="A4" s="1557"/>
      <c r="B4" s="1556"/>
      <c r="C4" s="2750" t="s">
        <v>1159</v>
      </c>
      <c r="D4" s="2751"/>
      <c r="E4" s="2751"/>
      <c r="F4" s="2751"/>
      <c r="G4" s="2752"/>
      <c r="H4" s="2750" t="s">
        <v>1160</v>
      </c>
      <c r="I4" s="2751"/>
      <c r="J4" s="2751"/>
      <c r="K4" s="2752"/>
    </row>
    <row r="5" spans="1:11" ht="13.5" x14ac:dyDescent="0.25">
      <c r="A5" s="747" t="s">
        <v>1161</v>
      </c>
      <c r="B5" s="1546"/>
      <c r="C5" s="869" t="s">
        <v>4129</v>
      </c>
      <c r="D5" s="2757" t="s">
        <v>1162</v>
      </c>
      <c r="E5" s="2758"/>
      <c r="F5" s="1555" t="s">
        <v>1163</v>
      </c>
      <c r="G5" s="1554" t="s">
        <v>1164</v>
      </c>
      <c r="H5" s="1555" t="s">
        <v>1165</v>
      </c>
      <c r="I5" s="2757" t="s">
        <v>1166</v>
      </c>
      <c r="J5" s="2758"/>
      <c r="K5" s="1554" t="s">
        <v>1167</v>
      </c>
    </row>
    <row r="6" spans="1:11" ht="12.75" customHeight="1" x14ac:dyDescent="0.2">
      <c r="A6" s="2747" t="s">
        <v>1168</v>
      </c>
      <c r="B6" s="2755" t="s">
        <v>1169</v>
      </c>
      <c r="C6" s="2656" t="s">
        <v>3386</v>
      </c>
      <c r="D6" s="2761" t="s">
        <v>1170</v>
      </c>
      <c r="E6" s="2762"/>
      <c r="F6" s="2759" t="s">
        <v>3854</v>
      </c>
      <c r="G6" s="2764" t="s">
        <v>3855</v>
      </c>
      <c r="H6" s="2753" t="s">
        <v>1171</v>
      </c>
      <c r="I6" s="2761" t="s">
        <v>1172</v>
      </c>
      <c r="J6" s="2762"/>
      <c r="K6" s="2753" t="s">
        <v>1173</v>
      </c>
    </row>
    <row r="7" spans="1:11" ht="12.75" customHeight="1" x14ac:dyDescent="0.2">
      <c r="A7" s="2748"/>
      <c r="B7" s="2755"/>
      <c r="C7" s="2656"/>
      <c r="D7" s="2656"/>
      <c r="E7" s="2763"/>
      <c r="F7" s="2760"/>
      <c r="G7" s="2765"/>
      <c r="H7" s="2754"/>
      <c r="I7" s="2656"/>
      <c r="J7" s="2763"/>
      <c r="K7" s="2754"/>
    </row>
    <row r="8" spans="1:11" ht="12.75" customHeight="1" x14ac:dyDescent="0.2">
      <c r="A8" s="2748"/>
      <c r="B8" s="2755"/>
      <c r="C8" s="2656"/>
      <c r="D8" s="2656"/>
      <c r="E8" s="2763"/>
      <c r="F8" s="2760"/>
      <c r="G8" s="2765"/>
      <c r="H8" s="2754"/>
      <c r="I8" s="2656"/>
      <c r="J8" s="2763"/>
      <c r="K8" s="2754"/>
    </row>
    <row r="9" spans="1:11" ht="12.75" customHeight="1" x14ac:dyDescent="0.2">
      <c r="A9" s="2748"/>
      <c r="B9" s="2755"/>
      <c r="C9" s="2656"/>
      <c r="D9" s="2656"/>
      <c r="E9" s="2763"/>
      <c r="F9" s="2760"/>
      <c r="G9" s="2765"/>
      <c r="H9" s="2754"/>
      <c r="I9" s="2656"/>
      <c r="J9" s="2763"/>
      <c r="K9" s="2754"/>
    </row>
    <row r="10" spans="1:11" ht="12.75" customHeight="1" x14ac:dyDescent="0.2">
      <c r="A10" s="2748"/>
      <c r="B10" s="2755"/>
      <c r="C10" s="2656"/>
      <c r="D10" s="2656"/>
      <c r="E10" s="2763"/>
      <c r="F10" s="2760"/>
      <c r="G10" s="2765"/>
      <c r="H10" s="2754"/>
      <c r="I10" s="2656"/>
      <c r="J10" s="2763"/>
      <c r="K10" s="2754"/>
    </row>
    <row r="11" spans="1:11" ht="13.5" customHeight="1" x14ac:dyDescent="0.2">
      <c r="A11" s="2748"/>
      <c r="B11" s="2755"/>
      <c r="C11" s="2656"/>
      <c r="D11" s="2656"/>
      <c r="E11" s="2763"/>
      <c r="F11" s="2760"/>
      <c r="G11" s="2765"/>
      <c r="H11" s="2754"/>
      <c r="I11" s="2656"/>
      <c r="J11" s="2763"/>
      <c r="K11" s="2754"/>
    </row>
    <row r="12" spans="1:11" ht="13.5" customHeight="1" x14ac:dyDescent="0.2">
      <c r="A12" s="2748"/>
      <c r="B12" s="2755"/>
      <c r="C12" s="2656"/>
      <c r="D12" s="2656"/>
      <c r="E12" s="2763"/>
      <c r="F12" s="2760"/>
      <c r="G12" s="2765"/>
      <c r="H12" s="2754"/>
      <c r="I12" s="2656"/>
      <c r="J12" s="2763"/>
      <c r="K12" s="2754"/>
    </row>
    <row r="13" spans="1:11" ht="13.5" customHeight="1" x14ac:dyDescent="0.2">
      <c r="A13" s="2748"/>
      <c r="B13" s="2755"/>
      <c r="C13" s="1553" t="s">
        <v>1174</v>
      </c>
      <c r="D13" s="2656"/>
      <c r="E13" s="2763"/>
      <c r="F13" s="2760"/>
      <c r="G13" s="2765"/>
      <c r="H13" s="2754"/>
      <c r="I13" s="2656"/>
      <c r="J13" s="2763"/>
      <c r="K13" s="2754"/>
    </row>
    <row r="14" spans="1:11" ht="13.5" customHeight="1" x14ac:dyDescent="0.2">
      <c r="A14" s="2748"/>
      <c r="B14" s="2755"/>
      <c r="C14" s="2756" t="str">
        <f>CONCATENATE("2=Não ►Linha seguinte",)</f>
        <v>2=Não ►Linha seguinte</v>
      </c>
      <c r="D14" s="2656"/>
      <c r="E14" s="2763"/>
      <c r="F14" s="2760"/>
      <c r="G14" s="2765"/>
      <c r="H14" s="2754"/>
      <c r="I14" s="2656"/>
      <c r="J14" s="2763"/>
      <c r="K14" s="2754"/>
    </row>
    <row r="15" spans="1:11" ht="13.5" customHeight="1" x14ac:dyDescent="0.2">
      <c r="A15" s="2748"/>
      <c r="B15" s="2755"/>
      <c r="C15" s="2756"/>
      <c r="D15" s="2656"/>
      <c r="E15" s="2763"/>
      <c r="F15" s="2760"/>
      <c r="G15" s="2765"/>
      <c r="H15" s="2754"/>
      <c r="I15" s="2656"/>
      <c r="J15" s="2763"/>
      <c r="K15" s="2754"/>
    </row>
    <row r="16" spans="1:11" ht="13.5" x14ac:dyDescent="0.25">
      <c r="A16" s="2748"/>
      <c r="B16" s="2755"/>
      <c r="C16" s="1544"/>
      <c r="D16" s="1552"/>
      <c r="E16" s="870"/>
      <c r="F16" s="770"/>
      <c r="G16" s="1551"/>
      <c r="H16" s="770"/>
      <c r="I16" s="769"/>
      <c r="J16" s="771"/>
      <c r="K16" s="1551"/>
    </row>
    <row r="17" spans="1:11" ht="16.5" customHeight="1" x14ac:dyDescent="0.2">
      <c r="A17" s="2749"/>
      <c r="B17" s="1838" t="s">
        <v>1175</v>
      </c>
      <c r="C17" s="1833" t="s">
        <v>1176</v>
      </c>
      <c r="D17" s="1834" t="s">
        <v>1177</v>
      </c>
      <c r="E17" s="1835" t="s">
        <v>1178</v>
      </c>
      <c r="F17" s="1834" t="s">
        <v>1179</v>
      </c>
      <c r="G17" s="1834" t="s">
        <v>1180</v>
      </c>
      <c r="H17" s="1836" t="s">
        <v>1181</v>
      </c>
      <c r="I17" s="1834" t="s">
        <v>1182</v>
      </c>
      <c r="J17" s="1837" t="s">
        <v>1183</v>
      </c>
      <c r="K17" s="1834" t="s">
        <v>1184</v>
      </c>
    </row>
    <row r="18" spans="1:11" x14ac:dyDescent="0.2">
      <c r="A18" s="1832"/>
      <c r="B18" s="1839" t="s">
        <v>1185</v>
      </c>
      <c r="C18" s="1840"/>
      <c r="D18" s="1549"/>
      <c r="E18" s="1550"/>
      <c r="F18" s="1549"/>
      <c r="G18" s="1549"/>
      <c r="H18" s="1549"/>
      <c r="I18" s="1549"/>
      <c r="J18" s="1549"/>
      <c r="K18" s="1549"/>
    </row>
    <row r="19" spans="1:11" s="310" customFormat="1" ht="17.100000000000001" customHeight="1" x14ac:dyDescent="0.2">
      <c r="A19" s="1982">
        <v>1</v>
      </c>
      <c r="B19" s="1983" t="s">
        <v>3443</v>
      </c>
      <c r="C19" s="1846"/>
      <c r="D19" s="1847"/>
      <c r="E19" s="1847"/>
      <c r="F19" s="1847"/>
      <c r="G19" s="1847"/>
      <c r="H19" s="1847"/>
      <c r="I19" s="1847"/>
      <c r="J19" s="1847"/>
      <c r="K19" s="1847"/>
    </row>
    <row r="20" spans="1:11" s="310" customFormat="1" ht="17.100000000000001" customHeight="1" x14ac:dyDescent="0.2">
      <c r="A20" s="1982">
        <f>A19+1</f>
        <v>2</v>
      </c>
      <c r="B20" s="1983" t="s">
        <v>3444</v>
      </c>
      <c r="C20" s="1633"/>
      <c r="D20" s="1634"/>
      <c r="E20" s="1634"/>
      <c r="F20" s="1634"/>
      <c r="G20" s="1634"/>
      <c r="H20" s="1634"/>
      <c r="I20" s="1634"/>
      <c r="J20" s="1634"/>
      <c r="K20" s="1634"/>
    </row>
    <row r="21" spans="1:11" s="310" customFormat="1" ht="17.100000000000001" customHeight="1" x14ac:dyDescent="0.2">
      <c r="A21" s="1982">
        <f>A20+1</f>
        <v>3</v>
      </c>
      <c r="B21" s="1983" t="s">
        <v>3445</v>
      </c>
      <c r="C21" s="1548"/>
      <c r="D21" s="1634"/>
      <c r="E21" s="1634"/>
      <c r="F21" s="1634"/>
      <c r="G21" s="1634"/>
      <c r="H21" s="1634"/>
      <c r="I21" s="1634"/>
      <c r="J21" s="1634"/>
      <c r="K21" s="1634"/>
    </row>
    <row r="22" spans="1:11" s="310" customFormat="1" ht="17.100000000000001" customHeight="1" x14ac:dyDescent="0.2">
      <c r="A22" s="1982">
        <f t="shared" ref="A22:A91" si="0">A21+1</f>
        <v>4</v>
      </c>
      <c r="B22" s="1983" t="s">
        <v>3446</v>
      </c>
      <c r="C22" s="1633"/>
      <c r="D22" s="1634"/>
      <c r="E22" s="1634"/>
      <c r="F22" s="1634"/>
      <c r="G22" s="1634"/>
      <c r="H22" s="1634"/>
      <c r="I22" s="1634"/>
      <c r="J22" s="1634"/>
      <c r="K22" s="1634"/>
    </row>
    <row r="23" spans="1:11" ht="17.100000000000001" customHeight="1" x14ac:dyDescent="0.2">
      <c r="A23" s="1393">
        <f t="shared" si="0"/>
        <v>5</v>
      </c>
      <c r="B23" s="1112" t="s">
        <v>1186</v>
      </c>
      <c r="C23" s="1548"/>
      <c r="D23" s="1547"/>
      <c r="E23" s="1547"/>
      <c r="F23" s="1547"/>
      <c r="G23" s="1547"/>
      <c r="H23" s="1547"/>
      <c r="I23" s="1547"/>
      <c r="J23" s="1547"/>
      <c r="K23" s="1547"/>
    </row>
    <row r="24" spans="1:11" ht="17.100000000000001" customHeight="1" x14ac:dyDescent="0.2">
      <c r="A24" s="1393">
        <f t="shared" si="0"/>
        <v>6</v>
      </c>
      <c r="B24" s="1112" t="s">
        <v>1187</v>
      </c>
      <c r="C24" s="1548"/>
      <c r="D24" s="1547"/>
      <c r="E24" s="1547"/>
      <c r="F24" s="1547"/>
      <c r="G24" s="1547"/>
      <c r="H24" s="1547"/>
      <c r="I24" s="1547"/>
      <c r="J24" s="1547"/>
      <c r="K24" s="1547"/>
    </row>
    <row r="25" spans="1:11" ht="17.100000000000001" customHeight="1" x14ac:dyDescent="0.2">
      <c r="A25" s="1393">
        <f t="shared" si="0"/>
        <v>7</v>
      </c>
      <c r="B25" s="1112" t="s">
        <v>1188</v>
      </c>
      <c r="C25" s="1548"/>
      <c r="D25" s="1547"/>
      <c r="E25" s="1547"/>
      <c r="F25" s="1547"/>
      <c r="G25" s="1547"/>
      <c r="H25" s="1547"/>
      <c r="I25" s="1547"/>
      <c r="J25" s="1547"/>
      <c r="K25" s="1547"/>
    </row>
    <row r="26" spans="1:11" ht="17.100000000000001" customHeight="1" x14ac:dyDescent="0.2">
      <c r="A26" s="1393">
        <f t="shared" si="0"/>
        <v>8</v>
      </c>
      <c r="B26" s="1112" t="s">
        <v>1189</v>
      </c>
      <c r="C26" s="1548"/>
      <c r="D26" s="1547"/>
      <c r="E26" s="1547"/>
      <c r="F26" s="1547"/>
      <c r="G26" s="1547"/>
      <c r="H26" s="1547"/>
      <c r="I26" s="1547"/>
      <c r="J26" s="1547"/>
      <c r="K26" s="1547"/>
    </row>
    <row r="27" spans="1:11" ht="17.100000000000001" customHeight="1" x14ac:dyDescent="0.2">
      <c r="A27" s="1393">
        <f t="shared" si="0"/>
        <v>9</v>
      </c>
      <c r="B27" s="1112" t="s">
        <v>1190</v>
      </c>
      <c r="C27" s="1548"/>
      <c r="D27" s="1547"/>
      <c r="E27" s="1547"/>
      <c r="F27" s="1547"/>
      <c r="G27" s="1547"/>
      <c r="H27" s="1547"/>
      <c r="I27" s="1547"/>
      <c r="J27" s="1547"/>
      <c r="K27" s="1547"/>
    </row>
    <row r="28" spans="1:11" ht="17.100000000000001" customHeight="1" x14ac:dyDescent="0.2">
      <c r="A28" s="1393">
        <f t="shared" si="0"/>
        <v>10</v>
      </c>
      <c r="B28" s="1112" t="s">
        <v>1191</v>
      </c>
      <c r="C28" s="1548"/>
      <c r="D28" s="1547"/>
      <c r="E28" s="1547"/>
      <c r="F28" s="1547"/>
      <c r="G28" s="1547"/>
      <c r="H28" s="1547"/>
      <c r="I28" s="1547"/>
      <c r="J28" s="1547"/>
      <c r="K28" s="1547"/>
    </row>
    <row r="29" spans="1:11" ht="17.100000000000001" customHeight="1" x14ac:dyDescent="0.2">
      <c r="A29" s="1393">
        <f t="shared" si="0"/>
        <v>11</v>
      </c>
      <c r="B29" s="1112" t="s">
        <v>1192</v>
      </c>
      <c r="C29" s="1548"/>
      <c r="D29" s="1547"/>
      <c r="E29" s="1547"/>
      <c r="F29" s="1547"/>
      <c r="G29" s="1547"/>
      <c r="H29" s="1547"/>
      <c r="I29" s="1547"/>
      <c r="J29" s="1547"/>
      <c r="K29" s="1547"/>
    </row>
    <row r="30" spans="1:11" ht="17.100000000000001" customHeight="1" x14ac:dyDescent="0.2">
      <c r="A30" s="1393">
        <f t="shared" si="0"/>
        <v>12</v>
      </c>
      <c r="B30" s="1112" t="s">
        <v>1193</v>
      </c>
      <c r="C30" s="1548"/>
      <c r="D30" s="1547"/>
      <c r="E30" s="1547"/>
      <c r="F30" s="1547"/>
      <c r="G30" s="1547"/>
      <c r="H30" s="1547"/>
      <c r="I30" s="1547"/>
      <c r="J30" s="1547"/>
      <c r="K30" s="1547"/>
    </row>
    <row r="31" spans="1:11" ht="17.100000000000001" customHeight="1" x14ac:dyDescent="0.2">
      <c r="A31" s="1393">
        <f t="shared" si="0"/>
        <v>13</v>
      </c>
      <c r="B31" s="1112" t="s">
        <v>1194</v>
      </c>
      <c r="C31" s="1548"/>
      <c r="D31" s="1547"/>
      <c r="E31" s="1547"/>
      <c r="F31" s="1547"/>
      <c r="G31" s="1547"/>
      <c r="H31" s="1547"/>
      <c r="I31" s="1547"/>
      <c r="J31" s="1547"/>
      <c r="K31" s="1547"/>
    </row>
    <row r="32" spans="1:11" ht="17.100000000000001" customHeight="1" x14ac:dyDescent="0.2">
      <c r="A32" s="1393">
        <f t="shared" si="0"/>
        <v>14</v>
      </c>
      <c r="B32" s="1392" t="s">
        <v>1195</v>
      </c>
      <c r="C32" s="1548"/>
      <c r="D32" s="1547"/>
      <c r="E32" s="1547"/>
      <c r="F32" s="1547"/>
      <c r="G32" s="1547"/>
      <c r="H32" s="1547"/>
      <c r="I32" s="1547"/>
      <c r="J32" s="1547"/>
      <c r="K32" s="1547"/>
    </row>
    <row r="33" spans="1:11" ht="17.100000000000001" customHeight="1" x14ac:dyDescent="0.2">
      <c r="A33" s="1393">
        <f t="shared" si="0"/>
        <v>15</v>
      </c>
      <c r="B33" s="1394" t="s">
        <v>1196</v>
      </c>
      <c r="C33" s="1548"/>
      <c r="D33" s="1547"/>
      <c r="E33" s="1547"/>
      <c r="F33" s="1547"/>
      <c r="G33" s="1547"/>
      <c r="H33" s="1547"/>
      <c r="I33" s="1547"/>
      <c r="J33" s="1547"/>
      <c r="K33" s="1547"/>
    </row>
    <row r="34" spans="1:11" ht="17.100000000000001" customHeight="1" x14ac:dyDescent="0.2">
      <c r="A34" s="1393">
        <f t="shared" si="0"/>
        <v>16</v>
      </c>
      <c r="B34" s="1391" t="s">
        <v>1197</v>
      </c>
      <c r="C34" s="1548"/>
      <c r="D34" s="1547"/>
      <c r="E34" s="1547"/>
      <c r="F34" s="1547"/>
      <c r="G34" s="1547"/>
      <c r="H34" s="1547"/>
      <c r="I34" s="1547"/>
      <c r="J34" s="1547"/>
      <c r="K34" s="1547"/>
    </row>
    <row r="35" spans="1:11" ht="17.100000000000001" customHeight="1" x14ac:dyDescent="0.2">
      <c r="A35" s="1393">
        <f t="shared" si="0"/>
        <v>17</v>
      </c>
      <c r="B35" s="1112" t="s">
        <v>3856</v>
      </c>
      <c r="C35" s="1548"/>
      <c r="D35" s="1547"/>
      <c r="E35" s="1547"/>
      <c r="F35" s="1547"/>
      <c r="G35" s="1547"/>
      <c r="H35" s="1547"/>
      <c r="I35" s="1547"/>
      <c r="J35" s="1547"/>
      <c r="K35" s="1547"/>
    </row>
    <row r="36" spans="1:11" ht="17.100000000000001" customHeight="1" x14ac:dyDescent="0.2">
      <c r="A36" s="1393">
        <f t="shared" si="0"/>
        <v>18</v>
      </c>
      <c r="B36" s="1112" t="s">
        <v>3857</v>
      </c>
      <c r="C36" s="1548"/>
      <c r="D36" s="1547"/>
      <c r="E36" s="1547"/>
      <c r="F36" s="1547"/>
      <c r="G36" s="1547"/>
      <c r="H36" s="1547"/>
      <c r="I36" s="1547"/>
      <c r="J36" s="1547"/>
      <c r="K36" s="1547"/>
    </row>
    <row r="37" spans="1:11" ht="17.100000000000001" customHeight="1" x14ac:dyDescent="0.2">
      <c r="A37" s="1393">
        <f t="shared" si="0"/>
        <v>19</v>
      </c>
      <c r="B37" s="1404" t="s">
        <v>1198</v>
      </c>
      <c r="C37" s="1548"/>
      <c r="D37" s="1547"/>
      <c r="E37" s="1547"/>
      <c r="F37" s="1547"/>
      <c r="G37" s="1547"/>
      <c r="H37" s="1547"/>
      <c r="I37" s="1547"/>
      <c r="J37" s="1547"/>
      <c r="K37" s="1547"/>
    </row>
    <row r="38" spans="1:11" ht="17.100000000000001" customHeight="1" x14ac:dyDescent="0.2">
      <c r="A38" s="1393">
        <f t="shared" si="0"/>
        <v>20</v>
      </c>
      <c r="B38" s="1112" t="s">
        <v>1199</v>
      </c>
      <c r="C38" s="1548"/>
      <c r="D38" s="1547"/>
      <c r="E38" s="1547"/>
      <c r="F38" s="1547"/>
      <c r="G38" s="1547"/>
      <c r="H38" s="1547"/>
      <c r="I38" s="1547"/>
      <c r="J38" s="1547"/>
      <c r="K38" s="1547"/>
    </row>
    <row r="39" spans="1:11" ht="17.100000000000001" customHeight="1" x14ac:dyDescent="0.2">
      <c r="A39" s="1393">
        <f t="shared" si="0"/>
        <v>21</v>
      </c>
      <c r="B39" s="1112" t="s">
        <v>1200</v>
      </c>
      <c r="C39" s="1548"/>
      <c r="D39" s="1547"/>
      <c r="E39" s="1547"/>
      <c r="F39" s="1547"/>
      <c r="G39" s="1547"/>
      <c r="H39" s="1547"/>
      <c r="I39" s="1547"/>
      <c r="J39" s="1547"/>
      <c r="K39" s="1547"/>
    </row>
    <row r="40" spans="1:11" ht="17.100000000000001" customHeight="1" x14ac:dyDescent="0.2">
      <c r="A40" s="1393">
        <f t="shared" si="0"/>
        <v>22</v>
      </c>
      <c r="B40" s="1408" t="s">
        <v>1201</v>
      </c>
      <c r="C40" s="1548"/>
      <c r="D40" s="1547"/>
      <c r="E40" s="1547"/>
      <c r="F40" s="1547"/>
      <c r="G40" s="1547"/>
      <c r="H40" s="1547"/>
      <c r="I40" s="1547"/>
      <c r="J40" s="1547"/>
      <c r="K40" s="1547"/>
    </row>
    <row r="41" spans="1:11" ht="13.5" x14ac:dyDescent="0.2">
      <c r="A41" s="1393"/>
      <c r="B41" s="1826" t="s">
        <v>1202</v>
      </c>
      <c r="C41" s="1548"/>
      <c r="D41" s="1547"/>
      <c r="E41" s="1547"/>
      <c r="F41" s="1547"/>
      <c r="G41" s="1547"/>
      <c r="H41" s="1547"/>
      <c r="I41" s="1547"/>
      <c r="J41" s="1547"/>
      <c r="K41" s="1547"/>
    </row>
    <row r="42" spans="1:11" ht="15.95" customHeight="1" x14ac:dyDescent="0.2">
      <c r="A42" s="1393">
        <f>A40+1</f>
        <v>23</v>
      </c>
      <c r="B42" s="1406" t="s">
        <v>1203</v>
      </c>
      <c r="C42" s="1548"/>
      <c r="D42" s="1547"/>
      <c r="E42" s="1547"/>
      <c r="F42" s="1547"/>
      <c r="G42" s="1547"/>
      <c r="H42" s="1547"/>
      <c r="I42" s="1547"/>
      <c r="J42" s="1547"/>
      <c r="K42" s="1547"/>
    </row>
    <row r="43" spans="1:11" ht="15.95" customHeight="1" x14ac:dyDescent="0.2">
      <c r="A43" s="1393">
        <f t="shared" si="0"/>
        <v>24</v>
      </c>
      <c r="B43" s="1392" t="s">
        <v>1204</v>
      </c>
      <c r="C43" s="1548"/>
      <c r="D43" s="1547"/>
      <c r="E43" s="1547"/>
      <c r="F43" s="1547"/>
      <c r="G43" s="1547"/>
      <c r="H43" s="1547"/>
      <c r="I43" s="1547"/>
      <c r="J43" s="1547"/>
      <c r="K43" s="1547"/>
    </row>
    <row r="44" spans="1:11" ht="15.95" customHeight="1" x14ac:dyDescent="0.2">
      <c r="A44" s="1393">
        <f t="shared" si="0"/>
        <v>25</v>
      </c>
      <c r="B44" s="1394" t="s">
        <v>1205</v>
      </c>
      <c r="C44" s="1548"/>
      <c r="D44" s="1547"/>
      <c r="E44" s="1547"/>
      <c r="F44" s="1547"/>
      <c r="G44" s="1547"/>
      <c r="H44" s="1547"/>
      <c r="I44" s="1547"/>
      <c r="J44" s="1547"/>
      <c r="K44" s="1547"/>
    </row>
    <row r="45" spans="1:11" ht="15.95" customHeight="1" x14ac:dyDescent="0.2">
      <c r="A45" s="1393">
        <f t="shared" si="0"/>
        <v>26</v>
      </c>
      <c r="B45" s="1391" t="s">
        <v>1206</v>
      </c>
      <c r="C45" s="1548"/>
      <c r="D45" s="1547"/>
      <c r="E45" s="1547"/>
      <c r="F45" s="1547"/>
      <c r="G45" s="1547"/>
      <c r="H45" s="1547"/>
      <c r="I45" s="1547"/>
      <c r="J45" s="1547"/>
      <c r="K45" s="1547"/>
    </row>
    <row r="46" spans="1:11" ht="15.95" customHeight="1" x14ac:dyDescent="0.2">
      <c r="A46" s="1393">
        <f t="shared" si="0"/>
        <v>27</v>
      </c>
      <c r="B46" s="1112" t="s">
        <v>1207</v>
      </c>
      <c r="C46" s="1548"/>
      <c r="D46" s="1547"/>
      <c r="E46" s="1547"/>
      <c r="F46" s="1547"/>
      <c r="G46" s="1547"/>
      <c r="H46" s="1547"/>
      <c r="I46" s="1547"/>
      <c r="J46" s="1547"/>
      <c r="K46" s="1547"/>
    </row>
    <row r="47" spans="1:11" ht="15.95" customHeight="1" x14ac:dyDescent="0.2">
      <c r="A47" s="1393">
        <f t="shared" si="0"/>
        <v>28</v>
      </c>
      <c r="B47" s="1112" t="s">
        <v>1208</v>
      </c>
      <c r="C47" s="1548"/>
      <c r="D47" s="1547"/>
      <c r="E47" s="1547"/>
      <c r="F47" s="1547"/>
      <c r="G47" s="1547"/>
      <c r="H47" s="1547"/>
      <c r="I47" s="1547"/>
      <c r="J47" s="1547"/>
      <c r="K47" s="1547"/>
    </row>
    <row r="48" spans="1:11" ht="15.95" customHeight="1" x14ac:dyDescent="0.2">
      <c r="A48" s="1393">
        <f t="shared" si="0"/>
        <v>29</v>
      </c>
      <c r="B48" s="1112" t="s">
        <v>1209</v>
      </c>
      <c r="C48" s="1548"/>
      <c r="D48" s="1547"/>
      <c r="E48" s="1547"/>
      <c r="F48" s="1547"/>
      <c r="G48" s="1547"/>
      <c r="H48" s="1547"/>
      <c r="I48" s="1547"/>
      <c r="J48" s="1547"/>
      <c r="K48" s="1547"/>
    </row>
    <row r="49" spans="1:11" ht="15.95" customHeight="1" x14ac:dyDescent="0.2">
      <c r="A49" s="1393">
        <f t="shared" si="0"/>
        <v>30</v>
      </c>
      <c r="B49" s="1112" t="s">
        <v>1210</v>
      </c>
      <c r="C49" s="1548"/>
      <c r="D49" s="1547"/>
      <c r="E49" s="1547"/>
      <c r="F49" s="1547"/>
      <c r="G49" s="1547"/>
      <c r="H49" s="1547"/>
      <c r="I49" s="1547"/>
      <c r="J49" s="1547"/>
      <c r="K49" s="1547"/>
    </row>
    <row r="50" spans="1:11" ht="15.95" customHeight="1" x14ac:dyDescent="0.2">
      <c r="A50" s="1393">
        <f t="shared" si="0"/>
        <v>31</v>
      </c>
      <c r="B50" s="1112" t="s">
        <v>1211</v>
      </c>
      <c r="C50" s="1548"/>
      <c r="D50" s="1547"/>
      <c r="E50" s="1547"/>
      <c r="F50" s="1547"/>
      <c r="G50" s="1547"/>
      <c r="H50" s="1547"/>
      <c r="I50" s="1547"/>
      <c r="J50" s="1547"/>
      <c r="K50" s="1547"/>
    </row>
    <row r="51" spans="1:11" ht="27" x14ac:dyDescent="0.2">
      <c r="A51" s="1393">
        <f t="shared" si="0"/>
        <v>32</v>
      </c>
      <c r="B51" s="1112" t="s">
        <v>1212</v>
      </c>
      <c r="C51" s="1548"/>
      <c r="D51" s="1547"/>
      <c r="E51" s="1547"/>
      <c r="F51" s="1547"/>
      <c r="G51" s="1547"/>
      <c r="H51" s="1547"/>
      <c r="I51" s="1547"/>
      <c r="J51" s="1547"/>
      <c r="K51" s="1547"/>
    </row>
    <row r="52" spans="1:11" ht="15.95" customHeight="1" x14ac:dyDescent="0.2">
      <c r="A52" s="1393">
        <f t="shared" si="0"/>
        <v>33</v>
      </c>
      <c r="B52" s="1112" t="s">
        <v>1213</v>
      </c>
      <c r="C52" s="1548"/>
      <c r="D52" s="1547"/>
      <c r="E52" s="1547"/>
      <c r="F52" s="1547"/>
      <c r="G52" s="1547"/>
      <c r="H52" s="1547"/>
      <c r="I52" s="1547"/>
      <c r="J52" s="1547"/>
      <c r="K52" s="1547"/>
    </row>
    <row r="53" spans="1:11" ht="15.95" customHeight="1" x14ac:dyDescent="0.2">
      <c r="A53" s="1393">
        <f t="shared" si="0"/>
        <v>34</v>
      </c>
      <c r="B53" s="1408" t="s">
        <v>1214</v>
      </c>
      <c r="C53" s="1548"/>
      <c r="D53" s="1547"/>
      <c r="E53" s="1547"/>
      <c r="F53" s="1547"/>
      <c r="G53" s="1547"/>
      <c r="H53" s="1547"/>
      <c r="I53" s="1547"/>
      <c r="J53" s="1547"/>
      <c r="K53" s="1547"/>
    </row>
    <row r="54" spans="1:11" ht="15.95" customHeight="1" x14ac:dyDescent="0.2">
      <c r="A54" s="1393"/>
      <c r="B54" s="1841" t="s">
        <v>1215</v>
      </c>
      <c r="C54" s="1548"/>
      <c r="D54" s="1547"/>
      <c r="E54" s="1547"/>
      <c r="F54" s="1547"/>
      <c r="G54" s="1547"/>
      <c r="H54" s="1547"/>
      <c r="I54" s="1547"/>
      <c r="J54" s="1547"/>
      <c r="K54" s="1547"/>
    </row>
    <row r="55" spans="1:11" s="310" customFormat="1" ht="15.95" customHeight="1" x14ac:dyDescent="0.2">
      <c r="A55" s="1982">
        <f>A53+1</f>
        <v>35</v>
      </c>
      <c r="B55" s="1983" t="s">
        <v>3481</v>
      </c>
      <c r="C55" s="1633"/>
      <c r="D55" s="1634"/>
      <c r="E55" s="1634"/>
      <c r="F55" s="1634"/>
      <c r="G55" s="1634"/>
      <c r="H55" s="1634"/>
      <c r="I55" s="1634"/>
      <c r="J55" s="1634"/>
      <c r="K55" s="1634"/>
    </row>
    <row r="56" spans="1:11" s="310" customFormat="1" ht="15.95" customHeight="1" x14ac:dyDescent="0.2">
      <c r="A56" s="1982">
        <f t="shared" si="0"/>
        <v>36</v>
      </c>
      <c r="B56" s="1983" t="s">
        <v>3482</v>
      </c>
      <c r="C56" s="1633"/>
      <c r="D56" s="1634"/>
      <c r="E56" s="1634"/>
      <c r="F56" s="1634"/>
      <c r="G56" s="1634"/>
      <c r="H56" s="1634"/>
      <c r="I56" s="1634"/>
      <c r="J56" s="1634"/>
      <c r="K56" s="1634"/>
    </row>
    <row r="57" spans="1:11" s="310" customFormat="1" ht="15.95" customHeight="1" x14ac:dyDescent="0.2">
      <c r="A57" s="1982">
        <f t="shared" si="0"/>
        <v>37</v>
      </c>
      <c r="B57" s="1983" t="s">
        <v>3483</v>
      </c>
      <c r="C57" s="1633"/>
      <c r="D57" s="1634"/>
      <c r="E57" s="1634"/>
      <c r="F57" s="1634"/>
      <c r="G57" s="1634"/>
      <c r="H57" s="1634"/>
      <c r="I57" s="1634"/>
      <c r="J57" s="1634"/>
      <c r="K57" s="1634"/>
    </row>
    <row r="58" spans="1:11" s="310" customFormat="1" ht="15.95" customHeight="1" x14ac:dyDescent="0.2">
      <c r="A58" s="1982">
        <f t="shared" si="0"/>
        <v>38</v>
      </c>
      <c r="B58" s="1983" t="s">
        <v>3858</v>
      </c>
      <c r="C58" s="1633"/>
      <c r="D58" s="1634"/>
      <c r="E58" s="1634"/>
      <c r="F58" s="1634"/>
      <c r="G58" s="1634"/>
      <c r="H58" s="1634"/>
      <c r="I58" s="1634"/>
      <c r="J58" s="1634"/>
      <c r="K58" s="1634"/>
    </row>
    <row r="59" spans="1:11" s="310" customFormat="1" ht="15.95" customHeight="1" x14ac:dyDescent="0.2">
      <c r="A59" s="1982">
        <f t="shared" si="0"/>
        <v>39</v>
      </c>
      <c r="B59" s="1984" t="s">
        <v>3484</v>
      </c>
      <c r="C59" s="1633"/>
      <c r="D59" s="1634"/>
      <c r="E59" s="1634"/>
      <c r="F59" s="1634"/>
      <c r="G59" s="1634"/>
      <c r="H59" s="1634"/>
      <c r="I59" s="1634"/>
      <c r="J59" s="1634"/>
      <c r="K59" s="1634"/>
    </row>
    <row r="60" spans="1:11" s="310" customFormat="1" ht="15.95" customHeight="1" x14ac:dyDescent="0.2">
      <c r="A60" s="1982">
        <f t="shared" si="0"/>
        <v>40</v>
      </c>
      <c r="B60" s="1985" t="s">
        <v>3485</v>
      </c>
      <c r="C60" s="1633"/>
      <c r="D60" s="1634"/>
      <c r="E60" s="1634"/>
      <c r="F60" s="1634"/>
      <c r="G60" s="1634"/>
      <c r="H60" s="1634"/>
      <c r="I60" s="1634"/>
      <c r="J60" s="1634"/>
      <c r="K60" s="1634"/>
    </row>
    <row r="61" spans="1:11" ht="15.95" customHeight="1" x14ac:dyDescent="0.2">
      <c r="A61" s="1393">
        <f t="shared" si="0"/>
        <v>41</v>
      </c>
      <c r="B61" s="1392" t="s">
        <v>1216</v>
      </c>
      <c r="C61" s="1548"/>
      <c r="D61" s="1547"/>
      <c r="E61" s="1547"/>
      <c r="F61" s="1547"/>
      <c r="G61" s="1547"/>
      <c r="H61" s="1547"/>
      <c r="I61" s="1547"/>
      <c r="J61" s="1547"/>
      <c r="K61" s="1547"/>
    </row>
    <row r="62" spans="1:11" ht="27" x14ac:dyDescent="0.2">
      <c r="A62" s="1393">
        <f t="shared" si="0"/>
        <v>42</v>
      </c>
      <c r="B62" s="1409" t="s">
        <v>1217</v>
      </c>
      <c r="C62" s="1548"/>
      <c r="D62" s="1547"/>
      <c r="E62" s="1547"/>
      <c r="F62" s="1547"/>
      <c r="G62" s="1547"/>
      <c r="H62" s="1547"/>
      <c r="I62" s="1547"/>
      <c r="J62" s="1547"/>
      <c r="K62" s="1547"/>
    </row>
    <row r="63" spans="1:11" ht="15.95" customHeight="1" x14ac:dyDescent="0.2">
      <c r="A63" s="1393">
        <f t="shared" si="0"/>
        <v>43</v>
      </c>
      <c r="B63" s="1405" t="s">
        <v>1218</v>
      </c>
      <c r="C63" s="1548"/>
      <c r="D63" s="1547"/>
      <c r="E63" s="1547"/>
      <c r="F63" s="1547"/>
      <c r="G63" s="1547"/>
      <c r="H63" s="1547"/>
      <c r="I63" s="1547"/>
      <c r="J63" s="1547"/>
      <c r="K63" s="1547"/>
    </row>
    <row r="64" spans="1:11" ht="13.5" x14ac:dyDescent="0.2">
      <c r="A64" s="1393"/>
      <c r="B64" s="1841" t="s">
        <v>1219</v>
      </c>
      <c r="C64" s="1548"/>
      <c r="D64" s="1547"/>
      <c r="E64" s="1547"/>
      <c r="F64" s="1547"/>
      <c r="G64" s="1547"/>
      <c r="H64" s="1547"/>
      <c r="I64" s="1547"/>
      <c r="J64" s="1547"/>
      <c r="K64" s="1547"/>
    </row>
    <row r="65" spans="1:11" ht="13.5" x14ac:dyDescent="0.2">
      <c r="A65" s="1393">
        <f>A63+1</f>
        <v>44</v>
      </c>
      <c r="B65" s="1391" t="s">
        <v>1220</v>
      </c>
      <c r="C65" s="1548"/>
      <c r="D65" s="1547"/>
      <c r="E65" s="1547"/>
      <c r="F65" s="1547"/>
      <c r="G65" s="1547"/>
      <c r="H65" s="1547"/>
      <c r="I65" s="1547"/>
      <c r="J65" s="1547"/>
      <c r="K65" s="1547"/>
    </row>
    <row r="66" spans="1:11" ht="13.5" x14ac:dyDescent="0.2">
      <c r="A66" s="1393">
        <f t="shared" si="0"/>
        <v>45</v>
      </c>
      <c r="B66" s="1392" t="s">
        <v>1221</v>
      </c>
      <c r="C66" s="1548"/>
      <c r="D66" s="1547"/>
      <c r="E66" s="1547"/>
      <c r="F66" s="1547"/>
      <c r="G66" s="1547"/>
      <c r="H66" s="1547"/>
      <c r="I66" s="1547"/>
      <c r="J66" s="1547"/>
      <c r="K66" s="1547"/>
    </row>
    <row r="67" spans="1:11" ht="13.5" x14ac:dyDescent="0.2">
      <c r="A67" s="1393">
        <f t="shared" si="0"/>
        <v>46</v>
      </c>
      <c r="B67" s="1394" t="s">
        <v>1222</v>
      </c>
      <c r="C67" s="1548"/>
      <c r="D67" s="1547"/>
      <c r="E67" s="1547"/>
      <c r="F67" s="1547"/>
      <c r="G67" s="1547"/>
      <c r="H67" s="1547"/>
      <c r="I67" s="1547"/>
      <c r="J67" s="1547"/>
      <c r="K67" s="1547"/>
    </row>
    <row r="68" spans="1:11" ht="13.5" x14ac:dyDescent="0.2">
      <c r="A68" s="1393">
        <f t="shared" si="0"/>
        <v>47</v>
      </c>
      <c r="B68" s="1394" t="s">
        <v>1223</v>
      </c>
      <c r="C68" s="1548"/>
      <c r="D68" s="1547"/>
      <c r="E68" s="1547"/>
      <c r="F68" s="1547"/>
      <c r="G68" s="1547"/>
      <c r="H68" s="1547"/>
      <c r="I68" s="1547"/>
      <c r="J68" s="1547"/>
      <c r="K68" s="1547"/>
    </row>
    <row r="69" spans="1:11" ht="13.5" x14ac:dyDescent="0.2">
      <c r="A69" s="1393">
        <f t="shared" si="0"/>
        <v>48</v>
      </c>
      <c r="B69" s="1391" t="s">
        <v>1224</v>
      </c>
      <c r="C69" s="1548"/>
      <c r="D69" s="1547"/>
      <c r="E69" s="1547"/>
      <c r="F69" s="1547"/>
      <c r="G69" s="1547"/>
      <c r="H69" s="1547"/>
      <c r="I69" s="1547"/>
      <c r="J69" s="1547"/>
      <c r="K69" s="1547"/>
    </row>
    <row r="70" spans="1:11" ht="13.5" x14ac:dyDescent="0.2">
      <c r="A70" s="1393">
        <f t="shared" si="0"/>
        <v>49</v>
      </c>
      <c r="B70" s="1112" t="s">
        <v>1225</v>
      </c>
      <c r="C70" s="1548"/>
      <c r="D70" s="1547"/>
      <c r="E70" s="1547"/>
      <c r="F70" s="1547"/>
      <c r="G70" s="1547"/>
      <c r="H70" s="1547"/>
      <c r="I70" s="1547"/>
      <c r="J70" s="1547"/>
      <c r="K70" s="1547"/>
    </row>
    <row r="71" spans="1:11" s="310" customFormat="1" ht="13.5" x14ac:dyDescent="0.2">
      <c r="A71" s="1393">
        <f t="shared" si="0"/>
        <v>50</v>
      </c>
      <c r="B71" s="1112" t="s">
        <v>3448</v>
      </c>
      <c r="C71" s="1633"/>
      <c r="D71" s="1634"/>
      <c r="E71" s="1634"/>
      <c r="F71" s="1634"/>
      <c r="G71" s="1634"/>
      <c r="H71" s="1634"/>
      <c r="I71" s="1634"/>
      <c r="J71" s="1634"/>
      <c r="K71" s="1634"/>
    </row>
    <row r="72" spans="1:11" ht="13.5" x14ac:dyDescent="0.2">
      <c r="A72" s="1393">
        <f t="shared" si="0"/>
        <v>51</v>
      </c>
      <c r="B72" s="1112" t="s">
        <v>1226</v>
      </c>
      <c r="C72" s="1548"/>
      <c r="D72" s="1547"/>
      <c r="E72" s="1547"/>
      <c r="F72" s="1547"/>
      <c r="G72" s="1547"/>
      <c r="H72" s="1547"/>
      <c r="I72" s="1547"/>
      <c r="J72" s="1547"/>
      <c r="K72" s="1547"/>
    </row>
    <row r="73" spans="1:11" ht="13.5" x14ac:dyDescent="0.2">
      <c r="A73" s="1393">
        <f t="shared" si="0"/>
        <v>52</v>
      </c>
      <c r="B73" s="1408" t="s">
        <v>1227</v>
      </c>
      <c r="C73" s="1548"/>
      <c r="D73" s="1547"/>
      <c r="E73" s="1547"/>
      <c r="F73" s="1547"/>
      <c r="G73" s="1547"/>
      <c r="H73" s="1547"/>
      <c r="I73" s="1547"/>
      <c r="J73" s="1547"/>
      <c r="K73" s="1547"/>
    </row>
    <row r="74" spans="1:11" ht="13.5" x14ac:dyDescent="0.2">
      <c r="A74" s="1393"/>
      <c r="B74" s="1841" t="s">
        <v>1228</v>
      </c>
      <c r="C74" s="1548"/>
      <c r="D74" s="1547"/>
      <c r="E74" s="1547"/>
      <c r="F74" s="1547"/>
      <c r="G74" s="1547"/>
      <c r="H74" s="1547"/>
      <c r="I74" s="1547"/>
      <c r="J74" s="1547"/>
      <c r="K74" s="1547"/>
    </row>
    <row r="75" spans="1:11" ht="13.5" x14ac:dyDescent="0.2">
      <c r="A75" s="1393">
        <f>A73+1</f>
        <v>53</v>
      </c>
      <c r="B75" s="1125" t="s">
        <v>1229</v>
      </c>
      <c r="C75" s="1548"/>
      <c r="D75" s="1547"/>
      <c r="E75" s="1547"/>
      <c r="F75" s="1547"/>
      <c r="G75" s="1547"/>
      <c r="H75" s="1547"/>
      <c r="I75" s="1547"/>
      <c r="J75" s="1547"/>
      <c r="K75" s="1547"/>
    </row>
    <row r="76" spans="1:11" ht="13.5" x14ac:dyDescent="0.2">
      <c r="A76" s="1393">
        <f t="shared" si="0"/>
        <v>54</v>
      </c>
      <c r="B76" s="1025" t="s">
        <v>1230</v>
      </c>
      <c r="C76" s="1548"/>
      <c r="D76" s="1547"/>
      <c r="E76" s="1547"/>
      <c r="F76" s="1547"/>
      <c r="G76" s="1547"/>
      <c r="H76" s="1547"/>
      <c r="I76" s="1547"/>
      <c r="J76" s="1547"/>
      <c r="K76" s="1547"/>
    </row>
    <row r="77" spans="1:11" ht="13.5" x14ac:dyDescent="0.2">
      <c r="A77" s="1986">
        <f t="shared" si="0"/>
        <v>55</v>
      </c>
      <c r="B77" s="1880" t="s">
        <v>3859</v>
      </c>
      <c r="C77" s="1548"/>
      <c r="D77" s="1547"/>
      <c r="E77" s="1547"/>
      <c r="F77" s="1547"/>
      <c r="G77" s="1547"/>
      <c r="H77" s="1547"/>
      <c r="I77" s="1547"/>
      <c r="J77" s="1547"/>
      <c r="K77" s="1547"/>
    </row>
    <row r="78" spans="1:11" ht="13.5" x14ac:dyDescent="0.2">
      <c r="A78" s="1393">
        <f t="shared" si="0"/>
        <v>56</v>
      </c>
      <c r="B78" s="1391" t="s">
        <v>1231</v>
      </c>
      <c r="C78" s="1548"/>
      <c r="D78" s="1547"/>
      <c r="E78" s="1547"/>
      <c r="F78" s="1547"/>
      <c r="G78" s="1547"/>
      <c r="H78" s="1547"/>
      <c r="I78" s="1547"/>
      <c r="J78" s="1547"/>
      <c r="K78" s="1547"/>
    </row>
    <row r="79" spans="1:11" ht="13.5" x14ac:dyDescent="0.2">
      <c r="A79" s="1393">
        <f t="shared" si="0"/>
        <v>57</v>
      </c>
      <c r="B79" s="1391" t="s">
        <v>1232</v>
      </c>
      <c r="C79" s="1548"/>
      <c r="D79" s="1547"/>
      <c r="E79" s="1547"/>
      <c r="F79" s="1547"/>
      <c r="G79" s="1547"/>
      <c r="H79" s="1547"/>
      <c r="I79" s="1547"/>
      <c r="J79" s="1547"/>
      <c r="K79" s="1547"/>
    </row>
    <row r="80" spans="1:11" ht="13.5" x14ac:dyDescent="0.2">
      <c r="A80" s="1393">
        <f t="shared" si="0"/>
        <v>58</v>
      </c>
      <c r="B80" s="1112" t="s">
        <v>1233</v>
      </c>
      <c r="C80" s="1548"/>
      <c r="D80" s="1547"/>
      <c r="E80" s="1547"/>
      <c r="F80" s="1547"/>
      <c r="G80" s="1547"/>
      <c r="H80" s="1547"/>
      <c r="I80" s="1547"/>
      <c r="J80" s="1547"/>
      <c r="K80" s="1547"/>
    </row>
    <row r="81" spans="1:11" ht="27" x14ac:dyDescent="0.2">
      <c r="A81" s="1393">
        <f t="shared" si="0"/>
        <v>59</v>
      </c>
      <c r="B81" s="1987" t="s">
        <v>3860</v>
      </c>
      <c r="C81" s="1548"/>
      <c r="D81" s="1547"/>
      <c r="E81" s="1547"/>
      <c r="F81" s="1547"/>
      <c r="G81" s="1547"/>
      <c r="H81" s="1547"/>
      <c r="I81" s="1547"/>
      <c r="J81" s="1547"/>
      <c r="K81" s="1547"/>
    </row>
    <row r="82" spans="1:11" ht="13.5" x14ac:dyDescent="0.2">
      <c r="A82" s="1393"/>
      <c r="B82" s="1841" t="s">
        <v>1234</v>
      </c>
      <c r="C82" s="1548"/>
      <c r="D82" s="1547"/>
      <c r="E82" s="1547"/>
      <c r="F82" s="1547"/>
      <c r="G82" s="1547"/>
      <c r="H82" s="1547"/>
      <c r="I82" s="1547"/>
      <c r="J82" s="1547"/>
      <c r="K82" s="1547"/>
    </row>
    <row r="83" spans="1:11" ht="13.5" x14ac:dyDescent="0.2">
      <c r="A83" s="1393">
        <f>A81+1</f>
        <v>60</v>
      </c>
      <c r="B83" s="1125" t="s">
        <v>1235</v>
      </c>
      <c r="C83" s="1548"/>
      <c r="D83" s="1547"/>
      <c r="E83" s="1547"/>
      <c r="F83" s="1547"/>
      <c r="G83" s="1547"/>
      <c r="H83" s="1547"/>
      <c r="I83" s="1547"/>
      <c r="J83" s="1547"/>
      <c r="K83" s="1547"/>
    </row>
    <row r="84" spans="1:11" ht="13.5" x14ac:dyDescent="0.2">
      <c r="A84" s="1393">
        <f t="shared" si="0"/>
        <v>61</v>
      </c>
      <c r="B84" s="1394" t="s">
        <v>1236</v>
      </c>
      <c r="C84" s="1548"/>
      <c r="D84" s="1547"/>
      <c r="E84" s="1547"/>
      <c r="F84" s="1547"/>
      <c r="G84" s="1547"/>
      <c r="H84" s="1547"/>
      <c r="I84" s="1547"/>
      <c r="J84" s="1547"/>
      <c r="K84" s="1547"/>
    </row>
    <row r="85" spans="1:11" ht="13.5" x14ac:dyDescent="0.2">
      <c r="A85" s="1393">
        <f t="shared" si="0"/>
        <v>62</v>
      </c>
      <c r="B85" s="1391" t="s">
        <v>1237</v>
      </c>
      <c r="C85" s="1548"/>
      <c r="D85" s="1547"/>
      <c r="E85" s="1547"/>
      <c r="F85" s="1547"/>
      <c r="G85" s="1547"/>
      <c r="H85" s="1547"/>
      <c r="I85" s="1547"/>
      <c r="J85" s="1547"/>
      <c r="K85" s="1547"/>
    </row>
    <row r="86" spans="1:11" ht="13.5" x14ac:dyDescent="0.2">
      <c r="A86" s="1393">
        <f t="shared" si="0"/>
        <v>63</v>
      </c>
      <c r="B86" s="1112" t="s">
        <v>1238</v>
      </c>
      <c r="C86" s="1548"/>
      <c r="D86" s="1547"/>
      <c r="E86" s="1547"/>
      <c r="F86" s="1547"/>
      <c r="G86" s="1547"/>
      <c r="H86" s="1547"/>
      <c r="I86" s="1547"/>
      <c r="J86" s="1547"/>
      <c r="K86" s="1547"/>
    </row>
    <row r="87" spans="1:11" ht="13.5" x14ac:dyDescent="0.2">
      <c r="A87" s="1393">
        <f t="shared" si="0"/>
        <v>64</v>
      </c>
      <c r="B87" s="1408" t="s">
        <v>1239</v>
      </c>
      <c r="C87" s="1548"/>
      <c r="D87" s="1547"/>
      <c r="E87" s="1547"/>
      <c r="F87" s="1547"/>
      <c r="G87" s="1547"/>
      <c r="H87" s="1547"/>
      <c r="I87" s="1547"/>
      <c r="J87" s="1547"/>
      <c r="K87" s="1547"/>
    </row>
    <row r="88" spans="1:11" ht="13.5" x14ac:dyDescent="0.2">
      <c r="A88" s="1393">
        <f t="shared" si="0"/>
        <v>65</v>
      </c>
      <c r="B88" s="1391" t="s">
        <v>1240</v>
      </c>
      <c r="C88" s="1548"/>
      <c r="D88" s="1547"/>
      <c r="E88" s="1547"/>
      <c r="F88" s="1547"/>
      <c r="G88" s="1547"/>
      <c r="H88" s="1547"/>
      <c r="I88" s="1547"/>
      <c r="J88" s="1547"/>
      <c r="K88" s="1547"/>
    </row>
    <row r="89" spans="1:11" ht="13.5" x14ac:dyDescent="0.2">
      <c r="A89" s="1393">
        <f t="shared" si="0"/>
        <v>66</v>
      </c>
      <c r="B89" s="1112" t="s">
        <v>1241</v>
      </c>
      <c r="C89" s="1548"/>
      <c r="D89" s="1547"/>
      <c r="E89" s="1547"/>
      <c r="F89" s="1547"/>
      <c r="G89" s="1547"/>
      <c r="H89" s="1547"/>
      <c r="I89" s="1547"/>
      <c r="J89" s="1547"/>
      <c r="K89" s="1547"/>
    </row>
    <row r="90" spans="1:11" ht="13.5" x14ac:dyDescent="0.2">
      <c r="A90" s="1393">
        <f t="shared" si="0"/>
        <v>67</v>
      </c>
      <c r="B90" s="1112" t="s">
        <v>1242</v>
      </c>
      <c r="C90" s="1548"/>
      <c r="D90" s="1547"/>
      <c r="E90" s="1547"/>
      <c r="F90" s="1547"/>
      <c r="G90" s="1547"/>
      <c r="H90" s="1547"/>
      <c r="I90" s="1547"/>
      <c r="J90" s="1547"/>
      <c r="K90" s="1547"/>
    </row>
    <row r="91" spans="1:11" ht="15.6" customHeight="1" x14ac:dyDescent="0.2">
      <c r="A91" s="1393">
        <f t="shared" si="0"/>
        <v>68</v>
      </c>
      <c r="B91" s="2025" t="s">
        <v>3449</v>
      </c>
      <c r="C91" s="1548"/>
      <c r="D91" s="1547"/>
      <c r="E91" s="1547"/>
      <c r="F91" s="1547"/>
      <c r="G91" s="1547"/>
      <c r="H91" s="1547"/>
      <c r="I91" s="1547"/>
      <c r="J91" s="1547"/>
      <c r="K91" s="1547"/>
    </row>
    <row r="92" spans="1:11" ht="15.6" customHeight="1" x14ac:dyDescent="0.2">
      <c r="A92" s="1393">
        <f t="shared" ref="A92:A163" si="1">A91+1</f>
        <v>69</v>
      </c>
      <c r="B92" s="1112" t="s">
        <v>1243</v>
      </c>
      <c r="C92" s="1548"/>
      <c r="D92" s="1547"/>
      <c r="E92" s="1547"/>
      <c r="F92" s="1547"/>
      <c r="G92" s="1547"/>
      <c r="H92" s="1547"/>
      <c r="I92" s="1547"/>
      <c r="J92" s="1547"/>
      <c r="K92" s="1547"/>
    </row>
    <row r="93" spans="1:11" ht="15.6" customHeight="1" x14ac:dyDescent="0.2">
      <c r="A93" s="1393">
        <f t="shared" si="1"/>
        <v>70</v>
      </c>
      <c r="B93" s="1112" t="s">
        <v>1244</v>
      </c>
      <c r="C93" s="1548"/>
      <c r="D93" s="1547"/>
      <c r="E93" s="1547"/>
      <c r="F93" s="1547"/>
      <c r="G93" s="1547"/>
      <c r="H93" s="1547"/>
      <c r="I93" s="1547"/>
      <c r="J93" s="1547"/>
      <c r="K93" s="1547"/>
    </row>
    <row r="94" spans="1:11" ht="23.25" customHeight="1" x14ac:dyDescent="0.2">
      <c r="A94" s="1393">
        <f>A93+1</f>
        <v>71</v>
      </c>
      <c r="B94" s="2096" t="s">
        <v>4103</v>
      </c>
      <c r="C94" s="1548"/>
      <c r="D94" s="1547"/>
      <c r="E94" s="1547"/>
      <c r="F94" s="1547"/>
      <c r="G94" s="1547"/>
      <c r="H94" s="1547"/>
      <c r="I94" s="1547"/>
      <c r="J94" s="1547"/>
      <c r="K94" s="1547"/>
    </row>
    <row r="95" spans="1:11" s="981" customFormat="1" ht="15.6" customHeight="1" x14ac:dyDescent="0.2">
      <c r="A95" s="1827"/>
      <c r="B95" s="1841" t="s">
        <v>1245</v>
      </c>
      <c r="C95" s="1828"/>
      <c r="D95" s="1829"/>
      <c r="E95" s="1829"/>
      <c r="F95" s="1829"/>
      <c r="G95" s="1829"/>
      <c r="H95" s="1829"/>
      <c r="I95" s="1829"/>
      <c r="J95" s="1829"/>
      <c r="K95" s="1829"/>
    </row>
    <row r="96" spans="1:11" ht="15.6" customHeight="1" x14ac:dyDescent="0.2">
      <c r="A96" s="1393">
        <f>A94+1</f>
        <v>72</v>
      </c>
      <c r="B96" s="1989" t="s">
        <v>3861</v>
      </c>
      <c r="C96" s="1548"/>
      <c r="D96" s="1547"/>
      <c r="E96" s="1547"/>
      <c r="F96" s="1547"/>
      <c r="G96" s="1547"/>
      <c r="H96" s="1547"/>
      <c r="I96" s="1547"/>
      <c r="J96" s="1547"/>
      <c r="K96" s="1547"/>
    </row>
    <row r="97" spans="1:11" ht="15.6" customHeight="1" x14ac:dyDescent="0.2">
      <c r="A97" s="1393">
        <f>A96+1</f>
        <v>73</v>
      </c>
      <c r="B97" s="1988" t="s">
        <v>3862</v>
      </c>
      <c r="C97" s="1548"/>
      <c r="D97" s="1547"/>
      <c r="E97" s="1547"/>
      <c r="F97" s="1547"/>
      <c r="G97" s="1547"/>
      <c r="H97" s="1547"/>
      <c r="I97" s="1547"/>
      <c r="J97" s="1547"/>
      <c r="K97" s="1547"/>
    </row>
    <row r="98" spans="1:11" ht="15.6" customHeight="1" x14ac:dyDescent="0.2">
      <c r="A98" s="1393">
        <f t="shared" ref="A98:A115" si="2">A97+1</f>
        <v>74</v>
      </c>
      <c r="B98" s="1112" t="s">
        <v>1246</v>
      </c>
      <c r="C98" s="1548"/>
      <c r="D98" s="1547"/>
      <c r="E98" s="1547"/>
      <c r="F98" s="1547"/>
      <c r="G98" s="1547"/>
      <c r="H98" s="1547"/>
      <c r="I98" s="1547"/>
      <c r="J98" s="1547"/>
      <c r="K98" s="1547"/>
    </row>
    <row r="99" spans="1:11" ht="15.6" customHeight="1" x14ac:dyDescent="0.2">
      <c r="A99" s="1393">
        <f t="shared" si="2"/>
        <v>75</v>
      </c>
      <c r="B99" s="1392" t="s">
        <v>1247</v>
      </c>
      <c r="C99" s="1548"/>
      <c r="D99" s="1547"/>
      <c r="E99" s="1547"/>
      <c r="F99" s="1547"/>
      <c r="G99" s="1547"/>
      <c r="H99" s="1547"/>
      <c r="I99" s="1547"/>
      <c r="J99" s="1547"/>
      <c r="K99" s="1547"/>
    </row>
    <row r="100" spans="1:11" ht="15.6" customHeight="1" x14ac:dyDescent="0.2">
      <c r="A100" s="1393">
        <f t="shared" si="2"/>
        <v>76</v>
      </c>
      <c r="B100" s="1394" t="s">
        <v>1248</v>
      </c>
      <c r="C100" s="1548"/>
      <c r="D100" s="1547"/>
      <c r="E100" s="1547"/>
      <c r="F100" s="1547"/>
      <c r="G100" s="1547"/>
      <c r="H100" s="1547"/>
      <c r="I100" s="1547"/>
      <c r="J100" s="1547"/>
      <c r="K100" s="1547"/>
    </row>
    <row r="101" spans="1:11" ht="15.6" customHeight="1" x14ac:dyDescent="0.2">
      <c r="A101" s="1393">
        <f t="shared" si="2"/>
        <v>77</v>
      </c>
      <c r="B101" s="1112" t="s">
        <v>1249</v>
      </c>
      <c r="C101" s="1548"/>
      <c r="D101" s="1547"/>
      <c r="E101" s="1547"/>
      <c r="F101" s="1547"/>
      <c r="G101" s="1547"/>
      <c r="H101" s="1547"/>
      <c r="I101" s="1547"/>
      <c r="J101" s="1547"/>
      <c r="K101" s="1547"/>
    </row>
    <row r="102" spans="1:11" ht="15.6" customHeight="1" x14ac:dyDescent="0.2">
      <c r="A102" s="1393">
        <f t="shared" si="2"/>
        <v>78</v>
      </c>
      <c r="B102" s="1112" t="s">
        <v>1250</v>
      </c>
      <c r="C102" s="1548"/>
      <c r="D102" s="1547"/>
      <c r="E102" s="1547"/>
      <c r="F102" s="1547"/>
      <c r="G102" s="1547"/>
      <c r="H102" s="1547"/>
      <c r="I102" s="1547"/>
      <c r="J102" s="1547"/>
      <c r="K102" s="1547"/>
    </row>
    <row r="103" spans="1:11" ht="15.6" customHeight="1" x14ac:dyDescent="0.2">
      <c r="A103" s="1393">
        <f t="shared" si="2"/>
        <v>79</v>
      </c>
      <c r="B103" s="1112" t="s">
        <v>1251</v>
      </c>
      <c r="C103" s="1548"/>
      <c r="D103" s="1547"/>
      <c r="E103" s="1547"/>
      <c r="F103" s="1547"/>
      <c r="G103" s="1547"/>
      <c r="H103" s="1547"/>
      <c r="I103" s="1547"/>
      <c r="J103" s="1547"/>
      <c r="K103" s="1547"/>
    </row>
    <row r="104" spans="1:11" ht="15.6" customHeight="1" x14ac:dyDescent="0.2">
      <c r="A104" s="1393">
        <f t="shared" si="2"/>
        <v>80</v>
      </c>
      <c r="B104" s="1112" t="s">
        <v>1252</v>
      </c>
      <c r="C104" s="1548"/>
      <c r="D104" s="1547"/>
      <c r="E104" s="1547"/>
      <c r="F104" s="1547"/>
      <c r="G104" s="1547"/>
      <c r="H104" s="1547"/>
      <c r="I104" s="1547"/>
      <c r="J104" s="1547"/>
      <c r="K104" s="1547"/>
    </row>
    <row r="105" spans="1:11" ht="15.6" customHeight="1" x14ac:dyDescent="0.2">
      <c r="A105" s="1393">
        <f t="shared" si="2"/>
        <v>81</v>
      </c>
      <c r="B105" s="1112" t="s">
        <v>1253</v>
      </c>
      <c r="C105" s="1548"/>
      <c r="D105" s="1547"/>
      <c r="E105" s="1547"/>
      <c r="F105" s="1547"/>
      <c r="G105" s="1547"/>
      <c r="H105" s="1547"/>
      <c r="I105" s="1547"/>
      <c r="J105" s="1547"/>
      <c r="K105" s="1547"/>
    </row>
    <row r="106" spans="1:11" ht="15.6" customHeight="1" x14ac:dyDescent="0.2">
      <c r="A106" s="1393">
        <f t="shared" si="2"/>
        <v>82</v>
      </c>
      <c r="B106" s="1391" t="s">
        <v>1254</v>
      </c>
      <c r="C106" s="1548"/>
      <c r="D106" s="1547"/>
      <c r="E106" s="1547"/>
      <c r="F106" s="1547"/>
      <c r="G106" s="1547"/>
      <c r="H106" s="1547"/>
      <c r="I106" s="1547"/>
      <c r="J106" s="1547"/>
      <c r="K106" s="1547"/>
    </row>
    <row r="107" spans="1:11" ht="15.6" customHeight="1" x14ac:dyDescent="0.2">
      <c r="A107" s="1393">
        <f t="shared" si="2"/>
        <v>83</v>
      </c>
      <c r="B107" s="1391" t="s">
        <v>1255</v>
      </c>
      <c r="C107" s="1548"/>
      <c r="D107" s="1547"/>
      <c r="E107" s="1547"/>
      <c r="F107" s="1547"/>
      <c r="G107" s="1547"/>
      <c r="H107" s="1547"/>
      <c r="I107" s="1547"/>
      <c r="J107" s="1547"/>
      <c r="K107" s="1547"/>
    </row>
    <row r="108" spans="1:11" ht="15.6" customHeight="1" x14ac:dyDescent="0.2">
      <c r="A108" s="1393">
        <f t="shared" si="2"/>
        <v>84</v>
      </c>
      <c r="B108" s="1192" t="s">
        <v>1256</v>
      </c>
      <c r="C108" s="1548"/>
      <c r="D108" s="1547"/>
      <c r="E108" s="1547"/>
      <c r="F108" s="1547"/>
      <c r="G108" s="1547"/>
      <c r="H108" s="1547"/>
      <c r="I108" s="1547"/>
      <c r="J108" s="1547"/>
      <c r="K108" s="1547"/>
    </row>
    <row r="109" spans="1:11" ht="15.6" customHeight="1" x14ac:dyDescent="0.2">
      <c r="A109" s="1393">
        <f t="shared" si="2"/>
        <v>85</v>
      </c>
      <c r="B109" s="1112" t="s">
        <v>1257</v>
      </c>
      <c r="C109" s="1548"/>
      <c r="D109" s="1547"/>
      <c r="E109" s="1547"/>
      <c r="F109" s="1547"/>
      <c r="G109" s="1547"/>
      <c r="H109" s="1547"/>
      <c r="I109" s="1547"/>
      <c r="J109" s="1547"/>
      <c r="K109" s="1547"/>
    </row>
    <row r="110" spans="1:11" ht="15.6" customHeight="1" x14ac:dyDescent="0.2">
      <c r="A110" s="1393">
        <f t="shared" si="2"/>
        <v>86</v>
      </c>
      <c r="B110" s="1408" t="s">
        <v>1258</v>
      </c>
      <c r="C110" s="1548"/>
      <c r="D110" s="1547"/>
      <c r="E110" s="1547"/>
      <c r="F110" s="1547"/>
      <c r="G110" s="1547"/>
      <c r="H110" s="1547"/>
      <c r="I110" s="1547"/>
      <c r="J110" s="1547"/>
      <c r="K110" s="1547"/>
    </row>
    <row r="111" spans="1:11" ht="15.6" customHeight="1" x14ac:dyDescent="0.2">
      <c r="A111" s="1393">
        <f t="shared" si="2"/>
        <v>87</v>
      </c>
      <c r="B111" s="1391" t="s">
        <v>3863</v>
      </c>
      <c r="C111" s="1548"/>
      <c r="D111" s="1547"/>
      <c r="E111" s="1547"/>
      <c r="F111" s="1547"/>
      <c r="G111" s="1547"/>
      <c r="H111" s="1547"/>
      <c r="I111" s="1547"/>
      <c r="J111" s="1547"/>
      <c r="K111" s="1547"/>
    </row>
    <row r="112" spans="1:11" ht="15.6" customHeight="1" x14ac:dyDescent="0.2">
      <c r="A112" s="1393">
        <f t="shared" si="2"/>
        <v>88</v>
      </c>
      <c r="B112" s="1391" t="s">
        <v>3865</v>
      </c>
      <c r="C112" s="1548"/>
      <c r="D112" s="1547"/>
      <c r="E112" s="1547"/>
      <c r="F112" s="1547"/>
      <c r="G112" s="1547"/>
      <c r="H112" s="1547"/>
      <c r="I112" s="1547"/>
      <c r="J112" s="1547"/>
      <c r="K112" s="1547"/>
    </row>
    <row r="113" spans="1:11" ht="27" x14ac:dyDescent="0.2">
      <c r="A113" s="1393">
        <f t="shared" si="2"/>
        <v>89</v>
      </c>
      <c r="B113" s="1112" t="s">
        <v>3864</v>
      </c>
      <c r="C113" s="1548"/>
      <c r="D113" s="1547"/>
      <c r="E113" s="1547"/>
      <c r="F113" s="1547"/>
      <c r="G113" s="1547"/>
      <c r="H113" s="1547"/>
      <c r="I113" s="1547"/>
      <c r="J113" s="1547"/>
      <c r="K113" s="1547"/>
    </row>
    <row r="114" spans="1:11" ht="15.6" customHeight="1" x14ac:dyDescent="0.2">
      <c r="A114" s="1393">
        <f t="shared" si="2"/>
        <v>90</v>
      </c>
      <c r="B114" s="1112" t="s">
        <v>1259</v>
      </c>
      <c r="C114" s="1548"/>
      <c r="D114" s="1547"/>
      <c r="E114" s="1547"/>
      <c r="F114" s="1547"/>
      <c r="G114" s="1547"/>
      <c r="H114" s="1547"/>
      <c r="I114" s="1547"/>
      <c r="J114" s="1547"/>
      <c r="K114" s="1547"/>
    </row>
    <row r="115" spans="1:11" ht="15.6" customHeight="1" x14ac:dyDescent="0.2">
      <c r="A115" s="1393">
        <f t="shared" si="2"/>
        <v>91</v>
      </c>
      <c r="B115" s="1112" t="s">
        <v>1260</v>
      </c>
      <c r="C115" s="1548"/>
      <c r="D115" s="1547"/>
      <c r="E115" s="1547"/>
      <c r="F115" s="1547"/>
      <c r="G115" s="1547"/>
      <c r="H115" s="1547"/>
      <c r="I115" s="1547"/>
      <c r="J115" s="1547"/>
      <c r="K115" s="1547"/>
    </row>
    <row r="116" spans="1:11" ht="27" x14ac:dyDescent="0.2">
      <c r="A116" s="1393"/>
      <c r="B116" s="1830" t="s">
        <v>1261</v>
      </c>
      <c r="C116" s="1548"/>
      <c r="D116" s="1547"/>
      <c r="E116" s="1547"/>
      <c r="F116" s="1547"/>
      <c r="G116" s="1547"/>
      <c r="H116" s="1547"/>
      <c r="I116" s="1547"/>
      <c r="J116" s="1547"/>
      <c r="K116" s="1547"/>
    </row>
    <row r="117" spans="1:11" ht="16.5" customHeight="1" x14ac:dyDescent="0.2">
      <c r="A117" s="1393">
        <f>A115+1</f>
        <v>92</v>
      </c>
      <c r="B117" s="1391" t="s">
        <v>1262</v>
      </c>
      <c r="C117" s="1548"/>
      <c r="D117" s="1547"/>
      <c r="E117" s="1547"/>
      <c r="F117" s="1547"/>
      <c r="G117" s="1547"/>
      <c r="H117" s="1547"/>
      <c r="I117" s="1547"/>
      <c r="J117" s="1547"/>
      <c r="K117" s="1547"/>
    </row>
    <row r="118" spans="1:11" ht="16.5" customHeight="1" x14ac:dyDescent="0.2">
      <c r="A118" s="1393">
        <f t="shared" si="1"/>
        <v>93</v>
      </c>
      <c r="B118" s="1112" t="s">
        <v>1263</v>
      </c>
      <c r="C118" s="1548"/>
      <c r="D118" s="1547"/>
      <c r="E118" s="1547"/>
      <c r="F118" s="1547"/>
      <c r="G118" s="1547"/>
      <c r="H118" s="1547"/>
      <c r="I118" s="1547"/>
      <c r="J118" s="1547"/>
      <c r="K118" s="1547"/>
    </row>
    <row r="119" spans="1:11" ht="16.5" customHeight="1" x14ac:dyDescent="0.2">
      <c r="A119" s="1393">
        <f t="shared" si="1"/>
        <v>94</v>
      </c>
      <c r="B119" s="1112" t="s">
        <v>1264</v>
      </c>
      <c r="C119" s="1548"/>
      <c r="D119" s="1547"/>
      <c r="E119" s="1547"/>
      <c r="F119" s="1547"/>
      <c r="G119" s="1547"/>
      <c r="H119" s="1547"/>
      <c r="I119" s="1547"/>
      <c r="J119" s="1547"/>
      <c r="K119" s="1547"/>
    </row>
    <row r="120" spans="1:11" ht="16.5" customHeight="1" x14ac:dyDescent="0.2">
      <c r="A120" s="1393">
        <f>A119+1</f>
        <v>95</v>
      </c>
      <c r="B120" s="1112" t="s">
        <v>1265</v>
      </c>
      <c r="C120" s="1548"/>
      <c r="D120" s="1547"/>
      <c r="E120" s="1547"/>
      <c r="F120" s="1547"/>
      <c r="G120" s="1547"/>
      <c r="H120" s="1547"/>
      <c r="I120" s="1547"/>
      <c r="J120" s="1547"/>
      <c r="K120" s="1547"/>
    </row>
    <row r="121" spans="1:11" ht="16.5" customHeight="1" x14ac:dyDescent="0.2">
      <c r="A121" s="1393">
        <f>A120+1</f>
        <v>96</v>
      </c>
      <c r="B121" s="1991" t="s">
        <v>3450</v>
      </c>
      <c r="C121" s="1548"/>
      <c r="D121" s="1547"/>
      <c r="E121" s="1547"/>
      <c r="F121" s="1547"/>
      <c r="G121" s="1547"/>
      <c r="H121" s="1547"/>
      <c r="I121" s="1547"/>
      <c r="J121" s="1547"/>
      <c r="K121" s="1547"/>
    </row>
    <row r="122" spans="1:11" ht="16.5" customHeight="1" x14ac:dyDescent="0.2">
      <c r="A122" s="1393">
        <f t="shared" si="1"/>
        <v>97</v>
      </c>
      <c r="B122" s="1992" t="s">
        <v>3451</v>
      </c>
      <c r="C122" s="1548"/>
      <c r="D122" s="1547"/>
      <c r="E122" s="1547"/>
      <c r="F122" s="1547"/>
      <c r="G122" s="1547"/>
      <c r="H122" s="1547"/>
      <c r="I122" s="1547"/>
      <c r="J122" s="1547"/>
      <c r="K122" s="1547"/>
    </row>
    <row r="123" spans="1:11" ht="16.5" customHeight="1" x14ac:dyDescent="0.2">
      <c r="A123" s="1393">
        <f t="shared" si="1"/>
        <v>98</v>
      </c>
      <c r="B123" s="1990" t="s">
        <v>3866</v>
      </c>
      <c r="C123" s="1548"/>
      <c r="D123" s="1547"/>
      <c r="E123" s="1547"/>
      <c r="F123" s="1547"/>
      <c r="G123" s="1547"/>
      <c r="H123" s="1547"/>
      <c r="I123" s="1547"/>
      <c r="J123" s="1547"/>
      <c r="K123" s="1547"/>
    </row>
    <row r="124" spans="1:11" ht="16.5" customHeight="1" x14ac:dyDescent="0.2">
      <c r="A124" s="1393">
        <f t="shared" si="1"/>
        <v>99</v>
      </c>
      <c r="B124" s="1993" t="s">
        <v>3452</v>
      </c>
      <c r="C124" s="1548"/>
      <c r="D124" s="1547"/>
      <c r="E124" s="1547"/>
      <c r="F124" s="1547"/>
      <c r="G124" s="1547"/>
      <c r="H124" s="1547"/>
      <c r="I124" s="1547"/>
      <c r="J124" s="1547"/>
      <c r="K124" s="1547"/>
    </row>
    <row r="125" spans="1:11" ht="16.5" customHeight="1" x14ac:dyDescent="0.2">
      <c r="A125" s="1393">
        <f t="shared" si="1"/>
        <v>100</v>
      </c>
      <c r="B125" s="1401" t="s">
        <v>1266</v>
      </c>
      <c r="C125" s="1548"/>
      <c r="D125" s="1547"/>
      <c r="E125" s="1547"/>
      <c r="F125" s="1547"/>
      <c r="G125" s="1547"/>
      <c r="H125" s="1547"/>
      <c r="I125" s="1547"/>
      <c r="J125" s="1547"/>
      <c r="K125" s="1547"/>
    </row>
    <row r="126" spans="1:11" ht="16.5" customHeight="1" x14ac:dyDescent="0.2">
      <c r="A126" s="1393">
        <f t="shared" si="1"/>
        <v>101</v>
      </c>
      <c r="B126" s="1112" t="s">
        <v>1267</v>
      </c>
      <c r="C126" s="1548"/>
      <c r="D126" s="1547"/>
      <c r="E126" s="1547"/>
      <c r="F126" s="1547"/>
      <c r="G126" s="1547"/>
      <c r="H126" s="1547"/>
      <c r="I126" s="1547"/>
      <c r="J126" s="1547"/>
      <c r="K126" s="1547"/>
    </row>
    <row r="127" spans="1:11" ht="16.5" customHeight="1" x14ac:dyDescent="0.2">
      <c r="A127" s="1393">
        <f t="shared" si="1"/>
        <v>102</v>
      </c>
      <c r="B127" s="1989" t="s">
        <v>3867</v>
      </c>
      <c r="C127" s="1548"/>
      <c r="D127" s="1547"/>
      <c r="E127" s="1547"/>
      <c r="F127" s="1547"/>
      <c r="G127" s="1547"/>
      <c r="H127" s="1547"/>
      <c r="I127" s="1547"/>
      <c r="J127" s="1547"/>
      <c r="K127" s="1547"/>
    </row>
    <row r="128" spans="1:11" ht="16.5" customHeight="1" x14ac:dyDescent="0.2">
      <c r="A128" s="1393">
        <f t="shared" si="1"/>
        <v>103</v>
      </c>
      <c r="B128" s="1392" t="s">
        <v>1268</v>
      </c>
      <c r="C128" s="1548"/>
      <c r="D128" s="1547"/>
      <c r="E128" s="1547"/>
      <c r="F128" s="1547"/>
      <c r="G128" s="1547"/>
      <c r="H128" s="1547"/>
      <c r="I128" s="1547"/>
      <c r="J128" s="1547"/>
      <c r="K128" s="1547"/>
    </row>
    <row r="129" spans="1:11" ht="16.5" customHeight="1" x14ac:dyDescent="0.2">
      <c r="A129" s="1393">
        <f t="shared" si="1"/>
        <v>104</v>
      </c>
      <c r="B129" s="1406" t="s">
        <v>1269</v>
      </c>
      <c r="C129" s="1548"/>
      <c r="D129" s="1547"/>
      <c r="E129" s="1547"/>
      <c r="F129" s="1547"/>
      <c r="G129" s="1547"/>
      <c r="H129" s="1547"/>
      <c r="I129" s="1547"/>
      <c r="J129" s="1547"/>
      <c r="K129" s="1547"/>
    </row>
    <row r="130" spans="1:11" ht="16.5" customHeight="1" x14ac:dyDescent="0.2">
      <c r="A130" s="1393">
        <f t="shared" si="1"/>
        <v>105</v>
      </c>
      <c r="B130" s="1407" t="s">
        <v>1270</v>
      </c>
      <c r="C130" s="1548"/>
      <c r="D130" s="1547"/>
      <c r="E130" s="1547"/>
      <c r="F130" s="1547"/>
      <c r="G130" s="1547"/>
      <c r="H130" s="1547"/>
      <c r="I130" s="1547"/>
      <c r="J130" s="1547"/>
      <c r="K130" s="1547"/>
    </row>
    <row r="131" spans="1:11" ht="16.5" customHeight="1" x14ac:dyDescent="0.2">
      <c r="A131" s="1393">
        <f t="shared" si="1"/>
        <v>106</v>
      </c>
      <c r="B131" s="1407" t="s">
        <v>1271</v>
      </c>
      <c r="C131" s="1548"/>
      <c r="D131" s="1547"/>
      <c r="E131" s="1547"/>
      <c r="F131" s="1547"/>
      <c r="G131" s="1547"/>
      <c r="H131" s="1547"/>
      <c r="I131" s="1547"/>
      <c r="J131" s="1547"/>
      <c r="K131" s="1547"/>
    </row>
    <row r="132" spans="1:11" ht="16.5" customHeight="1" x14ac:dyDescent="0.2">
      <c r="A132" s="1393">
        <f t="shared" si="1"/>
        <v>107</v>
      </c>
      <c r="B132" s="1408" t="s">
        <v>1272</v>
      </c>
      <c r="C132" s="1548"/>
      <c r="D132" s="1547"/>
      <c r="E132" s="1547"/>
      <c r="F132" s="1547"/>
      <c r="G132" s="1547"/>
      <c r="H132" s="1547"/>
      <c r="I132" s="1547"/>
      <c r="J132" s="1547"/>
      <c r="K132" s="1547"/>
    </row>
    <row r="133" spans="1:11" ht="16.5" customHeight="1" x14ac:dyDescent="0.2">
      <c r="A133" s="1393">
        <f t="shared" si="1"/>
        <v>108</v>
      </c>
      <c r="B133" s="1391" t="s">
        <v>1273</v>
      </c>
      <c r="C133" s="1548"/>
      <c r="D133" s="1547"/>
      <c r="E133" s="1547"/>
      <c r="F133" s="1547"/>
      <c r="G133" s="1547"/>
      <c r="H133" s="1547"/>
      <c r="I133" s="1547"/>
      <c r="J133" s="1547"/>
      <c r="K133" s="1547"/>
    </row>
    <row r="134" spans="1:11" ht="16.5" customHeight="1" x14ac:dyDescent="0.2">
      <c r="A134" s="1393">
        <f t="shared" si="1"/>
        <v>109</v>
      </c>
      <c r="B134" s="1112" t="s">
        <v>1274</v>
      </c>
      <c r="C134" s="1548"/>
      <c r="D134" s="1547"/>
      <c r="E134" s="1547"/>
      <c r="F134" s="1547"/>
      <c r="G134" s="1547"/>
      <c r="H134" s="1547"/>
      <c r="I134" s="1547"/>
      <c r="J134" s="1547"/>
      <c r="K134" s="1547"/>
    </row>
    <row r="135" spans="1:11" ht="16.5" customHeight="1" x14ac:dyDescent="0.2">
      <c r="A135" s="1393">
        <f t="shared" si="1"/>
        <v>110</v>
      </c>
      <c r="B135" s="1112" t="s">
        <v>1275</v>
      </c>
      <c r="C135" s="1548"/>
      <c r="D135" s="1547"/>
      <c r="E135" s="1547"/>
      <c r="F135" s="1547"/>
      <c r="G135" s="1547"/>
      <c r="H135" s="1547"/>
      <c r="I135" s="1547"/>
      <c r="J135" s="1547"/>
      <c r="K135" s="1547"/>
    </row>
    <row r="136" spans="1:11" ht="16.5" customHeight="1" x14ac:dyDescent="0.2">
      <c r="A136" s="1393">
        <f t="shared" si="1"/>
        <v>111</v>
      </c>
      <c r="B136" s="1112" t="s">
        <v>1276</v>
      </c>
      <c r="C136" s="1548"/>
      <c r="D136" s="1547"/>
      <c r="E136" s="1547"/>
      <c r="F136" s="1547"/>
      <c r="G136" s="1547"/>
      <c r="H136" s="1547"/>
      <c r="I136" s="1547"/>
      <c r="J136" s="1547"/>
      <c r="K136" s="1547"/>
    </row>
    <row r="137" spans="1:11" ht="16.5" customHeight="1" x14ac:dyDescent="0.2">
      <c r="A137" s="1393">
        <f t="shared" si="1"/>
        <v>112</v>
      </c>
      <c r="B137" s="1392" t="s">
        <v>1277</v>
      </c>
      <c r="C137" s="1548"/>
      <c r="D137" s="1547"/>
      <c r="E137" s="1547"/>
      <c r="F137" s="1547"/>
      <c r="G137" s="1547"/>
      <c r="H137" s="1547"/>
      <c r="I137" s="1547"/>
      <c r="J137" s="1547"/>
      <c r="K137" s="1547"/>
    </row>
    <row r="138" spans="1:11" ht="16.5" customHeight="1" x14ac:dyDescent="0.2">
      <c r="A138" s="1393">
        <f t="shared" si="1"/>
        <v>113</v>
      </c>
      <c r="B138" s="1745" t="s">
        <v>3873</v>
      </c>
      <c r="C138" s="1548"/>
      <c r="D138" s="1547"/>
      <c r="E138" s="1547"/>
      <c r="F138" s="1547"/>
      <c r="G138" s="1547"/>
      <c r="H138" s="1547"/>
      <c r="I138" s="1547"/>
      <c r="J138" s="1547"/>
      <c r="K138" s="1547"/>
    </row>
    <row r="139" spans="1:11" ht="27" x14ac:dyDescent="0.2">
      <c r="A139" s="1393"/>
      <c r="B139" s="1831" t="s">
        <v>1278</v>
      </c>
      <c r="C139" s="1548"/>
      <c r="D139" s="1547"/>
      <c r="E139" s="1547"/>
      <c r="F139" s="1547"/>
      <c r="G139" s="1547"/>
      <c r="H139" s="1547"/>
      <c r="I139" s="1547"/>
      <c r="J139" s="1547"/>
      <c r="K139" s="1547"/>
    </row>
    <row r="140" spans="1:11" ht="17.100000000000001" customHeight="1" x14ac:dyDescent="0.2">
      <c r="A140" s="1393">
        <f>A138+1</f>
        <v>114</v>
      </c>
      <c r="B140" s="1405" t="s">
        <v>1279</v>
      </c>
      <c r="C140" s="1548"/>
      <c r="D140" s="1547"/>
      <c r="E140" s="1547"/>
      <c r="F140" s="1547"/>
      <c r="G140" s="1547"/>
      <c r="H140" s="1547"/>
      <c r="I140" s="1547"/>
      <c r="J140" s="1547"/>
      <c r="K140" s="1547"/>
    </row>
    <row r="141" spans="1:11" ht="17.100000000000001" customHeight="1" x14ac:dyDescent="0.2">
      <c r="A141" s="1393">
        <f t="shared" si="1"/>
        <v>115</v>
      </c>
      <c r="B141" s="1112" t="s">
        <v>1280</v>
      </c>
      <c r="C141" s="1548"/>
      <c r="D141" s="1547"/>
      <c r="E141" s="1547"/>
      <c r="F141" s="1547"/>
      <c r="G141" s="1547"/>
      <c r="H141" s="1547"/>
      <c r="I141" s="1547"/>
      <c r="J141" s="1547"/>
      <c r="K141" s="1547"/>
    </row>
    <row r="142" spans="1:11" ht="21.75" customHeight="1" x14ac:dyDescent="0.2">
      <c r="A142" s="1393">
        <f t="shared" si="1"/>
        <v>116</v>
      </c>
      <c r="B142" s="1112" t="s">
        <v>1281</v>
      </c>
      <c r="C142" s="1548"/>
      <c r="D142" s="1547"/>
      <c r="E142" s="1547"/>
      <c r="F142" s="1547"/>
      <c r="G142" s="1547"/>
      <c r="H142" s="1547"/>
      <c r="I142" s="1547"/>
      <c r="J142" s="1547"/>
      <c r="K142" s="1547"/>
    </row>
    <row r="143" spans="1:11" ht="17.100000000000001" customHeight="1" x14ac:dyDescent="0.2">
      <c r="A143" s="1393">
        <f t="shared" si="1"/>
        <v>117</v>
      </c>
      <c r="B143" s="1392" t="s">
        <v>1282</v>
      </c>
      <c r="C143" s="1548"/>
      <c r="D143" s="1547"/>
      <c r="E143" s="1547"/>
      <c r="F143" s="1547"/>
      <c r="G143" s="1547"/>
      <c r="H143" s="1547"/>
      <c r="I143" s="1547"/>
      <c r="J143" s="1547"/>
      <c r="K143" s="1547"/>
    </row>
    <row r="144" spans="1:11" ht="27" x14ac:dyDescent="0.2">
      <c r="A144" s="1393"/>
      <c r="B144" s="1841" t="s">
        <v>1283</v>
      </c>
      <c r="C144" s="1548"/>
      <c r="D144" s="1547"/>
      <c r="E144" s="1547"/>
      <c r="F144" s="1547"/>
      <c r="G144" s="1547"/>
      <c r="H144" s="1547"/>
      <c r="I144" s="1547"/>
      <c r="J144" s="1547"/>
      <c r="K144" s="1547"/>
    </row>
    <row r="145" spans="1:11" ht="17.100000000000001" customHeight="1" x14ac:dyDescent="0.2">
      <c r="A145" s="1393">
        <f>A143+1</f>
        <v>118</v>
      </c>
      <c r="B145" s="1405" t="s">
        <v>1284</v>
      </c>
      <c r="C145" s="1548"/>
      <c r="D145" s="1547"/>
      <c r="E145" s="1547"/>
      <c r="F145" s="1547"/>
      <c r="G145" s="1547"/>
      <c r="H145" s="1547"/>
      <c r="I145" s="1547"/>
      <c r="J145" s="1547"/>
      <c r="K145" s="1547"/>
    </row>
    <row r="146" spans="1:11" ht="17.100000000000001" customHeight="1" x14ac:dyDescent="0.2">
      <c r="A146" s="1393">
        <f t="shared" si="1"/>
        <v>119</v>
      </c>
      <c r="B146" s="1391" t="s">
        <v>1285</v>
      </c>
      <c r="C146" s="1548"/>
      <c r="D146" s="1547"/>
      <c r="E146" s="1547"/>
      <c r="F146" s="1547"/>
      <c r="G146" s="1547"/>
      <c r="H146" s="1547"/>
      <c r="I146" s="1547"/>
      <c r="J146" s="1547"/>
      <c r="K146" s="1547"/>
    </row>
    <row r="147" spans="1:11" ht="17.100000000000001" customHeight="1" x14ac:dyDescent="0.2">
      <c r="A147" s="1393">
        <f t="shared" si="1"/>
        <v>120</v>
      </c>
      <c r="B147" s="1112" t="s">
        <v>1286</v>
      </c>
      <c r="C147" s="1548"/>
      <c r="D147" s="1547"/>
      <c r="E147" s="1547"/>
      <c r="F147" s="1547"/>
      <c r="G147" s="1547"/>
      <c r="H147" s="1547"/>
      <c r="I147" s="1547"/>
      <c r="J147" s="1547"/>
      <c r="K147" s="1547"/>
    </row>
    <row r="148" spans="1:11" ht="17.100000000000001" customHeight="1" x14ac:dyDescent="0.2">
      <c r="A148" s="1393">
        <f t="shared" si="1"/>
        <v>121</v>
      </c>
      <c r="B148" s="1392" t="s">
        <v>1287</v>
      </c>
      <c r="C148" s="1548"/>
      <c r="D148" s="1547"/>
      <c r="E148" s="1547"/>
      <c r="F148" s="1547"/>
      <c r="G148" s="1547"/>
      <c r="H148" s="1547"/>
      <c r="I148" s="1547"/>
      <c r="J148" s="1547"/>
      <c r="K148" s="1547"/>
    </row>
    <row r="149" spans="1:11" ht="17.100000000000001" customHeight="1" x14ac:dyDescent="0.2">
      <c r="A149" s="1393">
        <f t="shared" si="1"/>
        <v>122</v>
      </c>
      <c r="B149" s="1394" t="s">
        <v>1288</v>
      </c>
      <c r="C149" s="1548"/>
      <c r="D149" s="1547"/>
      <c r="E149" s="1547"/>
      <c r="F149" s="1547"/>
      <c r="G149" s="1547"/>
      <c r="H149" s="1547"/>
      <c r="I149" s="1547"/>
      <c r="J149" s="1547"/>
      <c r="K149" s="1547"/>
    </row>
    <row r="150" spans="1:11" ht="17.100000000000001" customHeight="1" x14ac:dyDescent="0.2">
      <c r="A150" s="1393">
        <f t="shared" si="1"/>
        <v>123</v>
      </c>
      <c r="B150" s="1391" t="s">
        <v>1289</v>
      </c>
      <c r="C150" s="1548"/>
      <c r="D150" s="1547"/>
      <c r="E150" s="1547"/>
      <c r="F150" s="1547"/>
      <c r="G150" s="1547"/>
      <c r="H150" s="1547"/>
      <c r="I150" s="1547"/>
      <c r="J150" s="1547"/>
      <c r="K150" s="1547"/>
    </row>
    <row r="151" spans="1:11" ht="17.100000000000001" customHeight="1" x14ac:dyDescent="0.2">
      <c r="A151" s="1393">
        <f t="shared" si="1"/>
        <v>124</v>
      </c>
      <c r="B151" s="1392" t="s">
        <v>1290</v>
      </c>
      <c r="C151" s="1548"/>
      <c r="D151" s="1547"/>
      <c r="E151" s="1547"/>
      <c r="F151" s="1547"/>
      <c r="G151" s="1547"/>
      <c r="H151" s="1547"/>
      <c r="I151" s="1547"/>
      <c r="J151" s="1547"/>
      <c r="K151" s="1547"/>
    </row>
    <row r="152" spans="1:11" ht="17.100000000000001" customHeight="1" x14ac:dyDescent="0.2">
      <c r="A152" s="1393">
        <f t="shared" si="1"/>
        <v>125</v>
      </c>
      <c r="B152" s="1405" t="s">
        <v>1291</v>
      </c>
      <c r="C152" s="1548"/>
      <c r="D152" s="1547"/>
      <c r="E152" s="1547"/>
      <c r="F152" s="1547"/>
      <c r="G152" s="1547"/>
      <c r="H152" s="1547"/>
      <c r="I152" s="1547"/>
      <c r="J152" s="1547"/>
      <c r="K152" s="1547"/>
    </row>
    <row r="153" spans="1:11" ht="17.100000000000001" customHeight="1" x14ac:dyDescent="0.2">
      <c r="A153" s="1393">
        <f t="shared" si="1"/>
        <v>126</v>
      </c>
      <c r="B153" s="1410" t="s">
        <v>1292</v>
      </c>
      <c r="C153" s="1548"/>
      <c r="D153" s="1547"/>
      <c r="E153" s="1547"/>
      <c r="F153" s="1547"/>
      <c r="G153" s="1547"/>
      <c r="H153" s="1547"/>
      <c r="I153" s="1547"/>
      <c r="J153" s="1547"/>
      <c r="K153" s="1547"/>
    </row>
    <row r="154" spans="1:11" ht="17.100000000000001" customHeight="1" x14ac:dyDescent="0.2">
      <c r="A154" s="1393">
        <f t="shared" si="1"/>
        <v>127</v>
      </c>
      <c r="B154" s="1394" t="s">
        <v>1293</v>
      </c>
      <c r="C154" s="1548"/>
      <c r="D154" s="1547"/>
      <c r="E154" s="1547"/>
      <c r="F154" s="1547"/>
      <c r="G154" s="1547"/>
      <c r="H154" s="1547"/>
      <c r="I154" s="1547"/>
      <c r="J154" s="1547"/>
      <c r="K154" s="1547"/>
    </row>
    <row r="155" spans="1:11" ht="17.100000000000001" customHeight="1" x14ac:dyDescent="0.2">
      <c r="A155" s="1393">
        <f t="shared" si="1"/>
        <v>128</v>
      </c>
      <c r="B155" s="1112" t="s">
        <v>1294</v>
      </c>
      <c r="C155" s="1548"/>
      <c r="D155" s="1547"/>
      <c r="E155" s="1547"/>
      <c r="F155" s="1547"/>
      <c r="G155" s="1547"/>
      <c r="H155" s="1547"/>
      <c r="I155" s="1547"/>
      <c r="J155" s="1547"/>
      <c r="K155" s="1547"/>
    </row>
    <row r="156" spans="1:11" ht="13.5" x14ac:dyDescent="0.2">
      <c r="A156" s="1393"/>
      <c r="B156" s="1842" t="s">
        <v>1295</v>
      </c>
      <c r="C156" s="1548"/>
      <c r="D156" s="1547"/>
      <c r="E156" s="1547"/>
      <c r="F156" s="1547"/>
      <c r="G156" s="1547"/>
      <c r="H156" s="1547"/>
      <c r="I156" s="1547"/>
      <c r="J156" s="1547"/>
      <c r="K156" s="1547"/>
    </row>
    <row r="157" spans="1:11" ht="17.100000000000001" customHeight="1" x14ac:dyDescent="0.2">
      <c r="A157" s="1393">
        <f>A155+1</f>
        <v>129</v>
      </c>
      <c r="B157" s="1988" t="s">
        <v>3868</v>
      </c>
      <c r="C157" s="1548"/>
      <c r="D157" s="1547"/>
      <c r="E157" s="1547"/>
      <c r="F157" s="1547"/>
      <c r="G157" s="1547"/>
      <c r="H157" s="1547"/>
      <c r="I157" s="1547"/>
      <c r="J157" s="1547"/>
      <c r="K157" s="1547"/>
    </row>
    <row r="158" spans="1:11" ht="17.100000000000001" customHeight="1" x14ac:dyDescent="0.2">
      <c r="A158" s="1393">
        <f t="shared" si="1"/>
        <v>130</v>
      </c>
      <c r="B158" s="1994" t="s">
        <v>3869</v>
      </c>
      <c r="C158" s="1548"/>
      <c r="D158" s="1547"/>
      <c r="E158" s="1547"/>
      <c r="F158" s="1547"/>
      <c r="G158" s="1547"/>
      <c r="H158" s="1547"/>
      <c r="I158" s="1547"/>
      <c r="J158" s="1547"/>
      <c r="K158" s="1547"/>
    </row>
    <row r="159" spans="1:11" ht="17.100000000000001" customHeight="1" x14ac:dyDescent="0.2">
      <c r="A159" s="1393">
        <f t="shared" si="1"/>
        <v>131</v>
      </c>
      <c r="B159" s="1112" t="s">
        <v>3453</v>
      </c>
      <c r="C159" s="1548"/>
      <c r="D159" s="1547"/>
      <c r="E159" s="1547"/>
      <c r="F159" s="1547"/>
      <c r="G159" s="1547"/>
      <c r="H159" s="1547"/>
      <c r="I159" s="1547"/>
      <c r="J159" s="1547"/>
      <c r="K159" s="1547"/>
    </row>
    <row r="160" spans="1:11" ht="27" x14ac:dyDescent="0.2">
      <c r="A160" s="1393">
        <f t="shared" si="1"/>
        <v>132</v>
      </c>
      <c r="B160" s="1112" t="s">
        <v>1296</v>
      </c>
      <c r="C160" s="1548"/>
      <c r="D160" s="1547"/>
      <c r="E160" s="1547"/>
      <c r="F160" s="1547"/>
      <c r="G160" s="1547"/>
      <c r="H160" s="1547"/>
      <c r="I160" s="1547"/>
      <c r="J160" s="1547"/>
      <c r="K160" s="1547"/>
    </row>
    <row r="161" spans="1:11" ht="24" customHeight="1" x14ac:dyDescent="0.2">
      <c r="A161" s="1393">
        <f t="shared" si="1"/>
        <v>133</v>
      </c>
      <c r="B161" s="1995" t="s">
        <v>3872</v>
      </c>
      <c r="C161" s="1548"/>
      <c r="D161" s="1547"/>
      <c r="E161" s="1547"/>
      <c r="F161" s="1547"/>
      <c r="G161" s="1547"/>
      <c r="H161" s="1547"/>
      <c r="I161" s="1547"/>
      <c r="J161" s="1547"/>
      <c r="K161" s="1547"/>
    </row>
    <row r="162" spans="1:11" ht="17.100000000000001" customHeight="1" x14ac:dyDescent="0.2">
      <c r="A162" s="1393">
        <f t="shared" si="1"/>
        <v>134</v>
      </c>
      <c r="B162" s="1995" t="s">
        <v>3870</v>
      </c>
      <c r="C162" s="1548"/>
      <c r="D162" s="1547"/>
      <c r="E162" s="1547"/>
      <c r="F162" s="1547"/>
      <c r="G162" s="1547"/>
      <c r="H162" s="1547"/>
      <c r="I162" s="1547"/>
      <c r="J162" s="1547"/>
      <c r="K162" s="1547"/>
    </row>
    <row r="163" spans="1:11" ht="17.100000000000001" customHeight="1" x14ac:dyDescent="0.2">
      <c r="A163" s="1393">
        <f t="shared" si="1"/>
        <v>135</v>
      </c>
      <c r="B163" s="1112" t="s">
        <v>1297</v>
      </c>
      <c r="C163" s="1548"/>
      <c r="D163" s="1547"/>
      <c r="E163" s="1547"/>
      <c r="F163" s="1547"/>
      <c r="G163" s="1547"/>
      <c r="H163" s="1547"/>
      <c r="I163" s="1547"/>
      <c r="J163" s="1547"/>
      <c r="K163" s="1547"/>
    </row>
    <row r="164" spans="1:11" ht="17.100000000000001" customHeight="1" x14ac:dyDescent="0.2">
      <c r="A164" s="1393">
        <f>A163+1</f>
        <v>136</v>
      </c>
      <c r="B164" s="1112" t="s">
        <v>1298</v>
      </c>
      <c r="C164" s="1548"/>
      <c r="D164" s="1547"/>
      <c r="E164" s="1547"/>
      <c r="F164" s="1547"/>
      <c r="G164" s="1547"/>
      <c r="H164" s="1547"/>
      <c r="I164" s="1547"/>
      <c r="J164" s="1547"/>
      <c r="K164" s="1547"/>
    </row>
    <row r="165" spans="1:11" ht="27" customHeight="1" x14ac:dyDescent="0.2">
      <c r="A165" s="1393">
        <f>A164+1</f>
        <v>137</v>
      </c>
      <c r="B165" s="1996" t="s">
        <v>3871</v>
      </c>
      <c r="C165" s="1548"/>
      <c r="D165" s="1547"/>
      <c r="E165" s="1547"/>
      <c r="F165" s="1547"/>
      <c r="G165" s="1547"/>
      <c r="H165" s="1547"/>
      <c r="I165" s="1547"/>
      <c r="J165" s="1547"/>
      <c r="K165" s="1547"/>
    </row>
    <row r="166" spans="1:11" ht="17.100000000000001" customHeight="1" x14ac:dyDescent="0.2">
      <c r="A166" s="1393">
        <f>A165+1</f>
        <v>138</v>
      </c>
      <c r="B166" s="974" t="s">
        <v>1299</v>
      </c>
      <c r="C166" s="1548"/>
      <c r="D166" s="1547"/>
      <c r="E166" s="1547"/>
      <c r="F166" s="1547"/>
      <c r="G166" s="1547"/>
      <c r="H166" s="1547"/>
      <c r="I166" s="1547"/>
      <c r="J166" s="1547"/>
      <c r="K166" s="1547"/>
    </row>
  </sheetData>
  <customSheetViews>
    <customSheetView guid="{9C153D9E-615C-443B-9CD7-551163282F03}" scale="150" showPageBreaks="1" view="pageBreakPreview" topLeftCell="A4">
      <selection activeCell="E159" sqref="E159"/>
      <rowBreaks count="6" manualBreakCount="6">
        <brk id="39" max="10" man="1"/>
        <brk id="61" max="16383" man="1"/>
        <brk id="88" max="16383" man="1"/>
        <brk id="112" max="16383" man="1"/>
        <brk id="136" max="16383" man="1"/>
        <brk id="157" max="16383" man="1"/>
      </rowBreaks>
      <pageMargins left="0.314" right="0.314" top="0.11799999999999999" bottom="0.27500000000000002" header="0.157" footer="0.11799999999999999"/>
      <pageSetup firstPageNumber="42" orientation="landscape" r:id="rId1"/>
      <headerFooter>
        <oddFooter>&amp;C&amp;P</oddFooter>
      </headerFooter>
    </customSheetView>
    <customSheetView guid="{BE9F68F7-D81B-4526-9959-D871EC50BDFF}" scale="150" showPageBreaks="1" view="pageBreakPreview" topLeftCell="A145">
      <selection activeCell="E159" sqref="E159"/>
      <rowBreaks count="6" manualBreakCount="6">
        <brk id="39" max="10" man="1"/>
        <brk id="61" max="16383" man="1"/>
        <brk id="88" max="16383" man="1"/>
        <brk id="112" max="16383" man="1"/>
        <brk id="136" max="16383" man="1"/>
        <brk id="157" max="16383" man="1"/>
      </rowBreaks>
      <pageMargins left="0.314" right="0.314" top="0.11799999999999999" bottom="0.27500000000000002" header="0.157" footer="0.11799999999999999"/>
      <pageSetup firstPageNumber="42" orientation="landscape" r:id="rId2"/>
      <headerFooter>
        <oddFooter>&amp;C&amp;P</oddFooter>
      </headerFooter>
    </customSheetView>
    <customSheetView guid="{EF790C5B-80DA-4544-9EB7-EFE0323B2298}" scale="160" showPageBreaks="1" view="pageBreakPreview" topLeftCell="A86">
      <selection activeCell="C94" sqref="C94"/>
      <rowBreaks count="6" manualBreakCount="6">
        <brk id="40" max="10" man="1"/>
        <brk id="63" max="16383" man="1"/>
        <brk id="90" max="16383" man="1"/>
        <brk id="115" max="16383" man="1"/>
        <brk id="139" max="16383" man="1"/>
        <brk id="160" max="16383" man="1"/>
      </rowBreaks>
      <pageMargins left="0.314" right="0.314" top="0.11799999999999999" bottom="0.27500000000000002" header="0.157" footer="0.11799999999999999"/>
      <pageSetup firstPageNumber="42" orientation="landscape" r:id="rId3"/>
      <headerFooter>
        <oddFooter>&amp;C&amp;P</oddFooter>
      </headerFooter>
    </customSheetView>
    <customSheetView guid="{C9D2DBB1-CD01-4732-8C86-64BE16C94753}" scale="120" showPageBreaks="1" view="pageBreakPreview">
      <rowBreaks count="6" manualBreakCount="6">
        <brk id="39" max="10" man="1"/>
        <brk id="61" max="16383" man="1"/>
        <brk id="88" max="16383" man="1"/>
        <brk id="111" max="16383" man="1"/>
        <brk id="133" max="16383" man="1"/>
        <brk id="154" max="16383" man="1"/>
      </rowBreaks>
      <pageMargins left="0.314" right="0.314" top="0.11799999999999999" bottom="0.27500000000000002" header="0.157" footer="0.11799999999999999"/>
      <pageSetup firstPageNumber="42" orientation="landscape" r:id="rId4"/>
      <headerFooter>
        <oddFooter>&amp;C&amp;P</oddFooter>
      </headerFooter>
    </customSheetView>
    <customSheetView guid="{BFEC163F-7C4E-49B7-9F32-15225772E72F}" scale="120" showPageBreaks="1" view="pageBreakPreview">
      <rowBreaks count="6" manualBreakCount="6">
        <brk id="39" max="10" man="1"/>
        <brk id="61" max="16383" man="1"/>
        <brk id="88" max="16383" man="1"/>
        <brk id="111" max="16383" man="1"/>
        <brk id="133" max="16383" man="1"/>
        <brk id="154" max="16383" man="1"/>
      </rowBreaks>
      <pageMargins left="0.314" right="0.314" top="0.11799999999999999" bottom="0.27500000000000002" header="0.157" footer="0.11799999999999999"/>
      <pageSetup firstPageNumber="42" orientation="landscape" r:id="rId5"/>
      <headerFooter>
        <oddFooter>&amp;C&amp;P</oddFooter>
      </headerFooter>
    </customSheetView>
    <customSheetView guid="{5529DB6B-163A-4048-9107-267B30B97DF3}" scale="120" showPageBreaks="1" view="pageBreakPreview" topLeftCell="A136">
      <rowBreaks count="6" manualBreakCount="6">
        <brk id="39" max="10" man="1"/>
        <brk id="61" max="16383" man="1"/>
        <brk id="88" max="16383" man="1"/>
        <brk id="111" max="16383" man="1"/>
        <brk id="133" max="16383" man="1"/>
        <brk id="154" max="16383" man="1"/>
      </rowBreaks>
      <pageMargins left="0.314" right="0.314" top="0.11799999999999999" bottom="0.27500000000000002" header="0.157" footer="0.11799999999999999"/>
      <pageSetup firstPageNumber="42" orientation="landscape" r:id="rId6"/>
      <headerFooter>
        <oddFooter>&amp;C&amp;P</oddFooter>
      </headerFooter>
    </customSheetView>
    <customSheetView guid="{9B0763AA-FA4B-479A-900C-C113E8BEEFEB}" scale="150" showPageBreaks="1" view="pageBreakPreview">
      <selection activeCell="D6" sqref="D6:E15"/>
      <rowBreaks count="6" manualBreakCount="6">
        <brk id="39" max="10" man="1"/>
        <brk id="61" max="16383" man="1"/>
        <brk id="88" max="16383" man="1"/>
        <brk id="112" max="16383" man="1"/>
        <brk id="136" max="16383" man="1"/>
        <brk id="157" max="16383" man="1"/>
      </rowBreaks>
      <pageMargins left="0.314" right="0.314" top="0.11799999999999999" bottom="0.27500000000000002" header="0.157" footer="0.11799999999999999"/>
      <pageSetup firstPageNumber="42" orientation="landscape" r:id="rId7"/>
      <headerFooter>
        <oddFooter>&amp;C&amp;P</oddFooter>
      </headerFooter>
    </customSheetView>
    <customSheetView guid="{89903799-8228-4A6D-8A81-7F80BC61226D}" scale="150" showPageBreaks="1" view="pageBreakPreview" topLeftCell="A4">
      <selection activeCell="G6" sqref="G6:G15"/>
      <rowBreaks count="6" manualBreakCount="6">
        <brk id="39" max="10" man="1"/>
        <brk id="61" max="16383" man="1"/>
        <brk id="88" max="16383" man="1"/>
        <brk id="112" max="16383" man="1"/>
        <brk id="136" max="16383" man="1"/>
        <brk id="157" max="16383" man="1"/>
      </rowBreaks>
      <pageMargins left="0.314" right="0.314" top="0.11799999999999999" bottom="0.27500000000000002" header="0.157" footer="0.11799999999999999"/>
      <pageSetup firstPageNumber="42" orientation="landscape" r:id="rId8"/>
      <headerFooter>
        <oddFooter>&amp;C&amp;P</oddFooter>
      </headerFooter>
    </customSheetView>
    <customSheetView guid="{2524630E-605A-4616-AD5D-6CF7B1E9752C}" scale="160" showPageBreaks="1" view="pageBreakPreview" topLeftCell="A86">
      <selection activeCell="A141" sqref="A141"/>
      <rowBreaks count="6" manualBreakCount="6">
        <brk id="40" max="10" man="1"/>
        <brk id="63" max="16383" man="1"/>
        <brk id="90" max="16383" man="1"/>
        <brk id="116" max="16383" man="1"/>
        <brk id="140" max="16383" man="1"/>
        <brk id="161" max="16383" man="1"/>
      </rowBreaks>
      <pageMargins left="0.314" right="0.314" top="0.11799999999999999" bottom="0.27500000000000002" header="0.157" footer="0.11799999999999999"/>
      <pageSetup firstPageNumber="42" orientation="landscape" r:id="rId9"/>
      <headerFooter>
        <oddFooter>&amp;C&amp;P</oddFooter>
      </headerFooter>
    </customSheetView>
  </customSheetViews>
  <mergeCells count="14">
    <mergeCell ref="A6:A17"/>
    <mergeCell ref="H4:K4"/>
    <mergeCell ref="K6:K15"/>
    <mergeCell ref="B6:B16"/>
    <mergeCell ref="C6:C12"/>
    <mergeCell ref="C14:C15"/>
    <mergeCell ref="C4:G4"/>
    <mergeCell ref="D5:E5"/>
    <mergeCell ref="F6:F15"/>
    <mergeCell ref="D6:E15"/>
    <mergeCell ref="G6:G15"/>
    <mergeCell ref="I5:J5"/>
    <mergeCell ref="I6:J15"/>
    <mergeCell ref="H6:H15"/>
  </mergeCells>
  <pageMargins left="0.314" right="0.314" top="0.11799999999999999" bottom="0.27500000000000002" header="0.157" footer="0.11799999999999999"/>
  <pageSetup firstPageNumber="42" orientation="landscape" r:id="rId10"/>
  <headerFooter>
    <oddFooter>&amp;C&amp;P</oddFooter>
  </headerFooter>
  <rowBreaks count="6" manualBreakCount="6">
    <brk id="39" max="10" man="1"/>
    <brk id="61" max="16383" man="1"/>
    <brk id="88" max="16383" man="1"/>
    <brk id="112" max="16383" man="1"/>
    <brk id="136" max="16383" man="1"/>
    <brk id="157" max="16383" man="1"/>
  </rowBreaks>
  <drawing r:id="rId1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0"/>
  <sheetViews>
    <sheetView view="pageBreakPreview" zoomScale="120" zoomScaleNormal="130" zoomScaleSheetLayoutView="120" workbookViewId="0">
      <selection activeCell="B6" sqref="B6:I7"/>
    </sheetView>
  </sheetViews>
  <sheetFormatPr defaultColWidth="9.140625" defaultRowHeight="13.5" x14ac:dyDescent="0.25"/>
  <cols>
    <col min="1" max="1" width="5.28515625" style="1433" bestFit="1" customWidth="1"/>
    <col min="2" max="2" width="3.7109375" style="1433" customWidth="1"/>
    <col min="3" max="3" width="4.7109375" style="1433" customWidth="1"/>
    <col min="4" max="8" width="9.140625" style="1433" customWidth="1"/>
    <col min="9" max="9" width="7.42578125" style="1434" customWidth="1"/>
    <col min="10" max="10" width="2.42578125" style="1434" customWidth="1"/>
    <col min="11" max="11" width="5.28515625" style="1171" bestFit="1" customWidth="1"/>
    <col min="12" max="12" width="3.7109375" style="1171" customWidth="1"/>
    <col min="13" max="13" width="9.140625" style="1171" customWidth="1"/>
    <col min="14" max="18" width="9.140625" style="1171"/>
    <col min="19" max="19" width="5.28515625" style="1171" customWidth="1"/>
    <col min="20" max="20" width="9.140625" style="1171" customWidth="1"/>
    <col min="21" max="16384" width="9.140625" style="1171"/>
  </cols>
  <sheetData>
    <row r="1" spans="1:22" x14ac:dyDescent="0.25">
      <c r="A1" s="1432" t="s">
        <v>1300</v>
      </c>
    </row>
    <row r="2" spans="1:22" x14ac:dyDescent="0.25">
      <c r="A2" s="1432" t="s">
        <v>1301</v>
      </c>
    </row>
    <row r="3" spans="1:22" x14ac:dyDescent="0.25">
      <c r="A3" s="1432"/>
    </row>
    <row r="4" spans="1:22" x14ac:dyDescent="0.25">
      <c r="B4" s="2161" t="s">
        <v>3874</v>
      </c>
      <c r="C4" s="2162"/>
      <c r="D4" s="2163"/>
      <c r="E4" s="2163"/>
      <c r="F4" s="2163"/>
      <c r="G4" s="2164"/>
    </row>
    <row r="6" spans="1:22" ht="13.5" customHeight="1" x14ac:dyDescent="0.2">
      <c r="A6" s="1435" t="s">
        <v>1302</v>
      </c>
      <c r="B6" s="2772" t="s">
        <v>4213</v>
      </c>
      <c r="C6" s="2772"/>
      <c r="D6" s="2772"/>
      <c r="E6" s="2772"/>
      <c r="F6" s="2772"/>
      <c r="G6" s="2772"/>
      <c r="H6" s="2772"/>
      <c r="I6" s="2772"/>
      <c r="J6" s="1436"/>
      <c r="K6" s="1437" t="s">
        <v>1303</v>
      </c>
      <c r="L6" s="2768" t="s">
        <v>1304</v>
      </c>
      <c r="M6" s="2768"/>
      <c r="N6" s="2768"/>
      <c r="O6" s="2768"/>
      <c r="P6" s="2768"/>
      <c r="Q6" s="2768"/>
      <c r="R6" s="2768"/>
      <c r="S6" s="2770"/>
      <c r="T6" s="1438"/>
      <c r="U6" s="1438"/>
      <c r="V6" s="1438"/>
    </row>
    <row r="7" spans="1:22" x14ac:dyDescent="0.2">
      <c r="A7" s="1439"/>
      <c r="B7" s="2773"/>
      <c r="C7" s="2773"/>
      <c r="D7" s="2773"/>
      <c r="E7" s="2773"/>
      <c r="F7" s="2773"/>
      <c r="G7" s="2773"/>
      <c r="H7" s="2773"/>
      <c r="I7" s="2773"/>
      <c r="J7" s="1440"/>
      <c r="K7" s="1441"/>
      <c r="L7" s="2769"/>
      <c r="M7" s="2769"/>
      <c r="N7" s="2769"/>
      <c r="O7" s="2769"/>
      <c r="P7" s="2769"/>
      <c r="Q7" s="2769"/>
      <c r="R7" s="2769"/>
      <c r="S7" s="2771"/>
      <c r="T7" s="1438"/>
      <c r="U7" s="1438"/>
      <c r="V7" s="1438"/>
    </row>
    <row r="8" spans="1:22" x14ac:dyDescent="0.25">
      <c r="A8" s="1439"/>
      <c r="B8" s="1442">
        <v>1</v>
      </c>
      <c r="C8" s="1443" t="s">
        <v>1305</v>
      </c>
      <c r="D8" s="1444"/>
      <c r="E8" s="1444"/>
      <c r="F8" s="1445"/>
      <c r="G8" s="1445"/>
      <c r="H8" s="1446"/>
      <c r="I8" s="1447"/>
      <c r="J8" s="1448"/>
      <c r="K8" s="1438"/>
      <c r="L8" s="1442">
        <v>1</v>
      </c>
      <c r="M8" s="1443" t="s">
        <v>1306</v>
      </c>
      <c r="N8" s="1443"/>
      <c r="O8" s="1443"/>
      <c r="P8" s="1443"/>
      <c r="Q8" s="1443"/>
      <c r="R8" s="1447"/>
      <c r="S8" s="1449"/>
      <c r="T8" s="1438"/>
      <c r="U8" s="1438"/>
      <c r="V8" s="1438"/>
    </row>
    <row r="9" spans="1:22" ht="13.5" customHeight="1" x14ac:dyDescent="0.25">
      <c r="A9" s="1450"/>
      <c r="B9" s="1451">
        <v>2</v>
      </c>
      <c r="C9" s="1443" t="s">
        <v>1307</v>
      </c>
      <c r="D9" s="1444"/>
      <c r="E9" s="1444"/>
      <c r="F9" s="1444"/>
      <c r="G9" s="1444"/>
      <c r="H9" s="1444"/>
      <c r="I9" s="1447"/>
      <c r="J9" s="1448"/>
      <c r="K9" s="1438"/>
      <c r="L9" s="1451">
        <v>2</v>
      </c>
      <c r="M9" s="1443" t="s">
        <v>1308</v>
      </c>
      <c r="N9" s="1444"/>
      <c r="O9" s="1444"/>
      <c r="P9" s="1444"/>
      <c r="Q9" s="1444"/>
      <c r="R9" s="1447"/>
      <c r="S9" s="1449"/>
      <c r="T9" s="1452"/>
      <c r="U9" s="1452"/>
      <c r="V9" s="1453"/>
    </row>
    <row r="10" spans="1:22" x14ac:dyDescent="0.25">
      <c r="A10" s="1450"/>
      <c r="B10" s="1451">
        <v>98</v>
      </c>
      <c r="C10" s="1443" t="s">
        <v>1309</v>
      </c>
      <c r="D10" s="1444"/>
      <c r="E10" s="1444"/>
      <c r="F10" s="1444"/>
      <c r="G10" s="1444"/>
      <c r="H10" s="1444"/>
      <c r="I10" s="1447"/>
      <c r="J10" s="1448"/>
      <c r="K10" s="1438"/>
      <c r="L10" s="1451">
        <v>98</v>
      </c>
      <c r="M10" s="1443" t="s">
        <v>1310</v>
      </c>
      <c r="N10" s="1444"/>
      <c r="O10" s="1444"/>
      <c r="P10" s="1444"/>
      <c r="Q10" s="1444"/>
      <c r="R10" s="1447"/>
      <c r="S10" s="1449"/>
      <c r="T10" s="1452"/>
      <c r="U10" s="1452"/>
      <c r="V10" s="1454"/>
    </row>
    <row r="11" spans="1:22" x14ac:dyDescent="0.25">
      <c r="A11" s="1450"/>
      <c r="B11" s="1451">
        <v>99</v>
      </c>
      <c r="C11" s="1443" t="s">
        <v>1311</v>
      </c>
      <c r="D11" s="1444"/>
      <c r="E11" s="1444"/>
      <c r="F11" s="1444"/>
      <c r="G11" s="1444"/>
      <c r="H11" s="1444"/>
      <c r="I11" s="1447"/>
      <c r="J11" s="1448"/>
      <c r="K11" s="1455"/>
      <c r="L11" s="1456">
        <v>99</v>
      </c>
      <c r="M11" s="1457" t="s">
        <v>1312</v>
      </c>
      <c r="N11" s="1458"/>
      <c r="O11" s="1458"/>
      <c r="P11" s="1458"/>
      <c r="Q11" s="1458"/>
      <c r="R11" s="1459"/>
      <c r="S11" s="1460"/>
      <c r="T11" s="1461"/>
      <c r="U11" s="1454"/>
      <c r="V11" s="1454"/>
    </row>
    <row r="12" spans="1:22" ht="13.5" customHeight="1" x14ac:dyDescent="0.25">
      <c r="A12" s="1462"/>
      <c r="B12" s="1458"/>
      <c r="C12" s="1458"/>
      <c r="D12" s="1458"/>
      <c r="E12" s="1458"/>
      <c r="F12" s="1458"/>
      <c r="G12" s="1458"/>
      <c r="H12" s="1458"/>
      <c r="I12" s="1459"/>
      <c r="J12" s="1448"/>
      <c r="K12" s="1463" t="s">
        <v>1313</v>
      </c>
      <c r="L12" s="2768" t="s">
        <v>1314</v>
      </c>
      <c r="M12" s="2768"/>
      <c r="N12" s="2768"/>
      <c r="O12" s="2768"/>
      <c r="P12" s="2768"/>
      <c r="Q12" s="2768"/>
      <c r="R12" s="2768"/>
      <c r="S12" s="2770"/>
      <c r="T12" s="1461"/>
      <c r="U12" s="1454"/>
      <c r="V12" s="1454"/>
    </row>
    <row r="13" spans="1:22" ht="13.5" customHeight="1" x14ac:dyDescent="0.2">
      <c r="A13" s="1435" t="s">
        <v>1315</v>
      </c>
      <c r="B13" s="2768" t="s">
        <v>3548</v>
      </c>
      <c r="C13" s="2768"/>
      <c r="D13" s="2768"/>
      <c r="E13" s="2768"/>
      <c r="F13" s="2768"/>
      <c r="G13" s="2768"/>
      <c r="H13" s="2768"/>
      <c r="I13" s="2768"/>
      <c r="J13" s="1440"/>
      <c r="K13" s="1463"/>
      <c r="L13" s="2769"/>
      <c r="M13" s="2769"/>
      <c r="N13" s="2769"/>
      <c r="O13" s="2769"/>
      <c r="P13" s="2769"/>
      <c r="Q13" s="2769"/>
      <c r="R13" s="2769"/>
      <c r="S13" s="2771"/>
      <c r="T13" s="1461"/>
      <c r="U13" s="1454"/>
      <c r="V13" s="1454"/>
    </row>
    <row r="14" spans="1:22" x14ac:dyDescent="0.25">
      <c r="A14" s="1439"/>
      <c r="B14" s="2769"/>
      <c r="C14" s="2769"/>
      <c r="D14" s="2769"/>
      <c r="E14" s="2769"/>
      <c r="F14" s="2769"/>
      <c r="G14" s="2769"/>
      <c r="H14" s="2769"/>
      <c r="I14" s="2769"/>
      <c r="J14" s="1440"/>
      <c r="K14" s="1438"/>
      <c r="L14" s="1442">
        <v>1</v>
      </c>
      <c r="M14" s="1443" t="s">
        <v>1316</v>
      </c>
      <c r="N14" s="1438"/>
      <c r="O14" s="1438"/>
      <c r="P14" s="1438"/>
      <c r="Q14" s="1438"/>
      <c r="R14" s="1438"/>
      <c r="S14" s="1464"/>
      <c r="T14" s="1461"/>
      <c r="U14" s="1454"/>
      <c r="V14" s="1454"/>
    </row>
    <row r="15" spans="1:22" x14ac:dyDescent="0.25">
      <c r="A15" s="1439"/>
      <c r="B15" s="1442">
        <v>1</v>
      </c>
      <c r="C15" s="1443" t="s">
        <v>1317</v>
      </c>
      <c r="D15" s="1444"/>
      <c r="E15" s="1444"/>
      <c r="F15" s="1443"/>
      <c r="G15" s="1443"/>
      <c r="H15" s="1443"/>
      <c r="I15" s="1447"/>
      <c r="J15" s="1448"/>
      <c r="K15" s="1438"/>
      <c r="L15" s="1451">
        <v>2</v>
      </c>
      <c r="M15" s="1443" t="str">
        <f>CONCATENATE("Não ► ",K28,)</f>
        <v>Não ► 8A.08</v>
      </c>
      <c r="N15" s="1438"/>
      <c r="O15" s="1438"/>
      <c r="P15" s="1438"/>
      <c r="Q15" s="1438"/>
      <c r="R15" s="1438"/>
      <c r="S15" s="1464"/>
      <c r="T15" s="1461"/>
      <c r="U15" s="1454"/>
      <c r="V15" s="1454"/>
    </row>
    <row r="16" spans="1:22" ht="13.5" customHeight="1" x14ac:dyDescent="0.25">
      <c r="A16" s="1439"/>
      <c r="B16" s="1451">
        <v>2</v>
      </c>
      <c r="C16" s="1443" t="s">
        <v>1318</v>
      </c>
      <c r="D16" s="1444"/>
      <c r="E16" s="1444"/>
      <c r="F16" s="1443"/>
      <c r="G16" s="1443"/>
      <c r="H16" s="1443"/>
      <c r="I16" s="1447"/>
      <c r="J16" s="1448"/>
      <c r="K16" s="1438"/>
      <c r="L16" s="1451">
        <v>98</v>
      </c>
      <c r="M16" s="1443" t="str">
        <f>CONCATENATE("Não sabe ► ",K28,)</f>
        <v>Não sabe ► 8A.08</v>
      </c>
      <c r="N16" s="1438"/>
      <c r="O16" s="1438"/>
      <c r="P16" s="1438"/>
      <c r="Q16" s="1438"/>
      <c r="R16" s="1438"/>
      <c r="S16" s="1464"/>
      <c r="T16" s="1438"/>
      <c r="U16" s="1438"/>
      <c r="V16" s="1438"/>
    </row>
    <row r="17" spans="1:22" x14ac:dyDescent="0.25">
      <c r="A17" s="1439"/>
      <c r="B17" s="1451">
        <v>98</v>
      </c>
      <c r="C17" s="1443" t="s">
        <v>1319</v>
      </c>
      <c r="D17" s="1465"/>
      <c r="E17" s="1443"/>
      <c r="F17" s="1443"/>
      <c r="G17" s="1443"/>
      <c r="H17" s="1443"/>
      <c r="I17" s="1447"/>
      <c r="J17" s="1448"/>
      <c r="K17" s="1438"/>
      <c r="L17" s="1451">
        <v>99</v>
      </c>
      <c r="M17" s="1443" t="str">
        <f>CONCATENATE("Recusa ► ",K28,)</f>
        <v>Recusa ► 8A.08</v>
      </c>
      <c r="N17" s="1438"/>
      <c r="O17" s="1438"/>
      <c r="P17" s="1438"/>
      <c r="Q17" s="1438"/>
      <c r="R17" s="1438"/>
      <c r="S17" s="1464"/>
      <c r="T17" s="1438"/>
      <c r="U17" s="1438"/>
      <c r="V17" s="1438"/>
    </row>
    <row r="18" spans="1:22" x14ac:dyDescent="0.25">
      <c r="A18" s="1439"/>
      <c r="B18" s="1451">
        <v>99</v>
      </c>
      <c r="C18" s="1443" t="s">
        <v>1320</v>
      </c>
      <c r="D18" s="1465"/>
      <c r="E18" s="1443"/>
      <c r="F18" s="1441"/>
      <c r="G18" s="1443"/>
      <c r="H18" s="1443"/>
      <c r="I18" s="1447"/>
      <c r="J18" s="1448"/>
      <c r="K18" s="1455"/>
      <c r="L18" s="1466"/>
      <c r="M18" s="1455"/>
      <c r="N18" s="1455"/>
      <c r="O18" s="1455"/>
      <c r="P18" s="1455"/>
      <c r="Q18" s="1455"/>
      <c r="R18" s="1455"/>
      <c r="S18" s="1467"/>
      <c r="T18" s="1438"/>
      <c r="U18" s="1438"/>
      <c r="V18" s="1438"/>
    </row>
    <row r="19" spans="1:22" ht="13.5" customHeight="1" x14ac:dyDescent="0.25">
      <c r="A19" s="1468"/>
      <c r="B19" s="1458"/>
      <c r="C19" s="1458"/>
      <c r="D19" s="1469"/>
      <c r="E19" s="1457"/>
      <c r="F19" s="1457"/>
      <c r="G19" s="1457"/>
      <c r="H19" s="1457"/>
      <c r="I19" s="1459"/>
      <c r="J19" s="1448"/>
      <c r="K19" s="1437" t="s">
        <v>1321</v>
      </c>
      <c r="L19" s="2768" t="s">
        <v>1322</v>
      </c>
      <c r="M19" s="2768"/>
      <c r="N19" s="2768"/>
      <c r="O19" s="2768"/>
      <c r="P19" s="2768"/>
      <c r="Q19" s="2768"/>
      <c r="R19" s="2768"/>
      <c r="S19" s="2770"/>
      <c r="T19" s="1438"/>
      <c r="U19" s="1438"/>
      <c r="V19" s="1438"/>
    </row>
    <row r="20" spans="1:22" ht="13.5" customHeight="1" x14ac:dyDescent="0.2">
      <c r="A20" s="1435" t="s">
        <v>1323</v>
      </c>
      <c r="B20" s="2768" t="s">
        <v>1324</v>
      </c>
      <c r="C20" s="2768"/>
      <c r="D20" s="2768"/>
      <c r="E20" s="2768"/>
      <c r="F20" s="2768"/>
      <c r="G20" s="2768"/>
      <c r="H20" s="2768"/>
      <c r="I20" s="2768"/>
      <c r="J20" s="1440"/>
      <c r="K20" s="1463"/>
      <c r="L20" s="2769"/>
      <c r="M20" s="2769"/>
      <c r="N20" s="2769"/>
      <c r="O20" s="2769"/>
      <c r="P20" s="2769"/>
      <c r="Q20" s="2769"/>
      <c r="R20" s="2769"/>
      <c r="S20" s="2771"/>
      <c r="T20" s="1438"/>
      <c r="U20" s="1438"/>
      <c r="V20" s="1438"/>
    </row>
    <row r="21" spans="1:22" ht="15" customHeight="1" x14ac:dyDescent="0.2">
      <c r="A21" s="1439"/>
      <c r="B21" s="2769"/>
      <c r="C21" s="2769"/>
      <c r="D21" s="2769"/>
      <c r="E21" s="2769"/>
      <c r="F21" s="2769"/>
      <c r="G21" s="2769"/>
      <c r="H21" s="2769"/>
      <c r="I21" s="2769"/>
      <c r="J21" s="1440"/>
      <c r="K21" s="1463"/>
      <c r="L21" s="2769"/>
      <c r="M21" s="2769"/>
      <c r="N21" s="2769"/>
      <c r="O21" s="2769"/>
      <c r="P21" s="2769"/>
      <c r="Q21" s="2769"/>
      <c r="R21" s="2769"/>
      <c r="S21" s="2771"/>
      <c r="T21" s="1438"/>
      <c r="U21" s="1438"/>
      <c r="V21" s="1438"/>
    </row>
    <row r="22" spans="1:22" ht="13.5" customHeight="1" x14ac:dyDescent="0.25">
      <c r="A22" s="1439"/>
      <c r="B22" s="1442">
        <v>1</v>
      </c>
      <c r="C22" s="1443" t="s">
        <v>1325</v>
      </c>
      <c r="D22" s="1444"/>
      <c r="E22" s="1444"/>
      <c r="F22" s="1443"/>
      <c r="G22" s="1443"/>
      <c r="H22" s="1443"/>
      <c r="I22" s="1447"/>
      <c r="J22" s="1448"/>
      <c r="K22" s="1463"/>
      <c r="L22" s="2769"/>
      <c r="M22" s="2769"/>
      <c r="N22" s="2769"/>
      <c r="O22" s="2769"/>
      <c r="P22" s="2769"/>
      <c r="Q22" s="2769"/>
      <c r="R22" s="2769"/>
      <c r="S22" s="2771"/>
      <c r="T22" s="1443"/>
      <c r="U22" s="2766"/>
      <c r="V22" s="2767"/>
    </row>
    <row r="23" spans="1:22" x14ac:dyDescent="0.25">
      <c r="A23" s="1439"/>
      <c r="B23" s="1451">
        <v>2</v>
      </c>
      <c r="C23" s="1443" t="s">
        <v>1326</v>
      </c>
      <c r="D23" s="1444"/>
      <c r="E23" s="1444"/>
      <c r="F23" s="1443"/>
      <c r="G23" s="1443"/>
      <c r="H23" s="1443"/>
      <c r="I23" s="1447"/>
      <c r="J23" s="1448"/>
      <c r="K23" s="1463"/>
      <c r="L23" s="1442">
        <v>1</v>
      </c>
      <c r="M23" s="1443" t="s">
        <v>1327</v>
      </c>
      <c r="N23" s="1438"/>
      <c r="O23" s="1438"/>
      <c r="P23" s="1454"/>
      <c r="Q23" s="1454"/>
      <c r="R23" s="1454"/>
      <c r="S23" s="1464"/>
      <c r="T23" s="1443"/>
      <c r="U23" s="1470"/>
      <c r="V23" s="1454"/>
    </row>
    <row r="24" spans="1:22" x14ac:dyDescent="0.25">
      <c r="A24" s="1439"/>
      <c r="B24" s="1451">
        <v>98</v>
      </c>
      <c r="C24" s="1443" t="s">
        <v>1328</v>
      </c>
      <c r="D24" s="1465"/>
      <c r="E24" s="1443"/>
      <c r="F24" s="1443"/>
      <c r="G24" s="1443"/>
      <c r="H24" s="1443"/>
      <c r="I24" s="1447"/>
      <c r="J24" s="1448"/>
      <c r="K24" s="1463"/>
      <c r="L24" s="1471">
        <v>2</v>
      </c>
      <c r="M24" s="1461" t="s">
        <v>1329</v>
      </c>
      <c r="N24" s="1454"/>
      <c r="O24" s="1454"/>
      <c r="P24" s="1454"/>
      <c r="Q24" s="1454"/>
      <c r="R24" s="1454"/>
      <c r="S24" s="1464"/>
      <c r="T24" s="1443"/>
      <c r="U24" s="1470"/>
      <c r="V24" s="1454"/>
    </row>
    <row r="25" spans="1:22" ht="13.5" customHeight="1" x14ac:dyDescent="0.25">
      <c r="A25" s="1439"/>
      <c r="B25" s="1451">
        <v>99</v>
      </c>
      <c r="C25" s="1443" t="s">
        <v>1330</v>
      </c>
      <c r="D25" s="1465"/>
      <c r="E25" s="1443"/>
      <c r="F25" s="1443"/>
      <c r="G25" s="1443"/>
      <c r="H25" s="1443"/>
      <c r="I25" s="1447"/>
      <c r="J25" s="1448"/>
      <c r="K25" s="1463"/>
      <c r="L25" s="1471">
        <v>3</v>
      </c>
      <c r="M25" s="1461" t="s">
        <v>1331</v>
      </c>
      <c r="N25" s="1438"/>
      <c r="O25" s="1438"/>
      <c r="P25" s="1438"/>
      <c r="Q25" s="1438"/>
      <c r="R25" s="1438"/>
      <c r="S25" s="1464"/>
      <c r="T25" s="1438"/>
      <c r="U25" s="1438"/>
      <c r="V25" s="1438"/>
    </row>
    <row r="26" spans="1:22" ht="13.5" customHeight="1" x14ac:dyDescent="0.25">
      <c r="A26" s="1468"/>
      <c r="B26" s="1469"/>
      <c r="C26" s="1457"/>
      <c r="D26" s="1469"/>
      <c r="E26" s="1457"/>
      <c r="F26" s="1457"/>
      <c r="G26" s="1457"/>
      <c r="H26" s="1457"/>
      <c r="I26" s="1459"/>
      <c r="J26" s="1448"/>
      <c r="K26" s="1438"/>
      <c r="L26" s="1471">
        <v>98</v>
      </c>
      <c r="M26" s="1461" t="s">
        <v>1332</v>
      </c>
      <c r="N26" s="1438"/>
      <c r="O26" s="1438"/>
      <c r="P26" s="1438"/>
      <c r="Q26" s="1438"/>
      <c r="R26" s="1438"/>
      <c r="S26" s="1464"/>
      <c r="T26" s="1438"/>
      <c r="U26" s="1438"/>
      <c r="V26" s="1438"/>
    </row>
    <row r="27" spans="1:22" ht="13.5" customHeight="1" x14ac:dyDescent="0.25">
      <c r="A27" s="1435" t="s">
        <v>1333</v>
      </c>
      <c r="B27" s="2768" t="s">
        <v>1334</v>
      </c>
      <c r="C27" s="2768"/>
      <c r="D27" s="2768"/>
      <c r="E27" s="2768"/>
      <c r="F27" s="2768"/>
      <c r="G27" s="2768"/>
      <c r="H27" s="2768"/>
      <c r="I27" s="2768"/>
      <c r="J27" s="1440"/>
      <c r="K27" s="1455"/>
      <c r="L27" s="1746">
        <v>99</v>
      </c>
      <c r="M27" s="1747" t="s">
        <v>1335</v>
      </c>
      <c r="N27" s="1455"/>
      <c r="O27" s="1455"/>
      <c r="P27" s="1455"/>
      <c r="Q27" s="1455"/>
      <c r="R27" s="1455"/>
      <c r="S27" s="1467"/>
      <c r="T27" s="1438"/>
      <c r="U27" s="1438"/>
      <c r="V27" s="1438"/>
    </row>
    <row r="28" spans="1:22" x14ac:dyDescent="0.2">
      <c r="A28" s="1439"/>
      <c r="B28" s="2769"/>
      <c r="C28" s="2769"/>
      <c r="D28" s="2769"/>
      <c r="E28" s="2769"/>
      <c r="F28" s="2769"/>
      <c r="G28" s="2769"/>
      <c r="H28" s="2769"/>
      <c r="I28" s="2769"/>
      <c r="J28" s="1440"/>
      <c r="K28" s="1437" t="s">
        <v>1336</v>
      </c>
      <c r="L28" s="2768" t="s">
        <v>1337</v>
      </c>
      <c r="M28" s="2768"/>
      <c r="N28" s="2768"/>
      <c r="O28" s="2768"/>
      <c r="P28" s="2768"/>
      <c r="Q28" s="2768"/>
      <c r="R28" s="2768"/>
      <c r="S28" s="2770"/>
      <c r="T28" s="1438"/>
      <c r="U28" s="1438"/>
      <c r="V28" s="1438"/>
    </row>
    <row r="29" spans="1:22" ht="13.5" customHeight="1" x14ac:dyDescent="0.25">
      <c r="A29" s="1439"/>
      <c r="B29" s="1442">
        <v>1</v>
      </c>
      <c r="C29" s="1443" t="s">
        <v>1338</v>
      </c>
      <c r="D29" s="1444"/>
      <c r="E29" s="1444"/>
      <c r="F29" s="1443"/>
      <c r="G29" s="1443"/>
      <c r="H29" s="1443"/>
      <c r="I29" s="1447"/>
      <c r="J29" s="1448"/>
      <c r="K29" s="1463"/>
      <c r="L29" s="2769"/>
      <c r="M29" s="2769"/>
      <c r="N29" s="2769"/>
      <c r="O29" s="2769"/>
      <c r="P29" s="2769"/>
      <c r="Q29" s="2769"/>
      <c r="R29" s="2769"/>
      <c r="S29" s="2771"/>
      <c r="T29" s="1438"/>
      <c r="U29" s="1438"/>
      <c r="V29" s="1438"/>
    </row>
    <row r="30" spans="1:22" x14ac:dyDescent="0.25">
      <c r="A30" s="1439"/>
      <c r="B30" s="1451">
        <v>2</v>
      </c>
      <c r="C30" s="1443" t="s">
        <v>1339</v>
      </c>
      <c r="D30" s="1444"/>
      <c r="E30" s="1444"/>
      <c r="F30" s="1443"/>
      <c r="G30" s="1443"/>
      <c r="H30" s="1443"/>
      <c r="I30" s="1447"/>
      <c r="J30" s="1448"/>
      <c r="K30" s="1463"/>
      <c r="L30" s="1442">
        <v>1</v>
      </c>
      <c r="M30" s="1443" t="s">
        <v>1340</v>
      </c>
      <c r="N30" s="1454"/>
      <c r="O30" s="1454"/>
      <c r="P30" s="1454"/>
      <c r="Q30" s="1454"/>
      <c r="R30" s="1454"/>
      <c r="S30" s="1464"/>
      <c r="T30" s="1438"/>
      <c r="U30" s="1438"/>
      <c r="V30" s="1438"/>
    </row>
    <row r="31" spans="1:22" x14ac:dyDescent="0.25">
      <c r="A31" s="1439"/>
      <c r="B31" s="1451">
        <v>98</v>
      </c>
      <c r="C31" s="1443" t="s">
        <v>1341</v>
      </c>
      <c r="D31" s="1465"/>
      <c r="E31" s="1443"/>
      <c r="F31" s="1443"/>
      <c r="G31" s="1443"/>
      <c r="H31" s="1443"/>
      <c r="I31" s="1447"/>
      <c r="J31" s="1448"/>
      <c r="K31" s="1463"/>
      <c r="L31" s="1451">
        <v>2</v>
      </c>
      <c r="M31" s="1443" t="str">
        <f>CONCATENATE("Não ► 8B.00")</f>
        <v>Não ► 8B.00</v>
      </c>
      <c r="N31" s="1454"/>
      <c r="O31" s="1454"/>
      <c r="P31" s="1454"/>
      <c r="Q31" s="1454"/>
      <c r="R31" s="1454"/>
      <c r="S31" s="1464"/>
      <c r="T31" s="1438"/>
      <c r="U31" s="1438"/>
      <c r="V31" s="1438"/>
    </row>
    <row r="32" spans="1:22" x14ac:dyDescent="0.25">
      <c r="A32" s="1439"/>
      <c r="B32" s="1451">
        <v>99</v>
      </c>
      <c r="C32" s="1443" t="s">
        <v>1342</v>
      </c>
      <c r="D32" s="1465"/>
      <c r="E32" s="1443"/>
      <c r="F32" s="1443"/>
      <c r="G32" s="1443"/>
      <c r="H32" s="1443"/>
      <c r="I32" s="1447"/>
      <c r="J32" s="1448"/>
      <c r="K32" s="1463"/>
      <c r="L32" s="1451">
        <v>98</v>
      </c>
      <c r="M32" s="1443" t="str">
        <f>CONCATENATE("Não sabe ► 8B.00")</f>
        <v>Não sabe ► 8B.00</v>
      </c>
      <c r="N32" s="1454"/>
      <c r="O32" s="1454"/>
      <c r="P32" s="1454"/>
      <c r="Q32" s="1454"/>
      <c r="R32" s="1454"/>
      <c r="S32" s="1464"/>
    </row>
    <row r="33" spans="1:19" x14ac:dyDescent="0.25">
      <c r="A33" s="1439"/>
      <c r="B33" s="1465"/>
      <c r="C33" s="1443"/>
      <c r="D33" s="1465"/>
      <c r="E33" s="1443"/>
      <c r="F33" s="1443"/>
      <c r="G33" s="1443"/>
      <c r="H33" s="1443"/>
      <c r="I33" s="1447"/>
      <c r="J33" s="1448"/>
      <c r="K33" s="1463"/>
      <c r="L33" s="1451">
        <v>99</v>
      </c>
      <c r="M33" s="1443" t="str">
        <f>CONCATENATE("Recusa ► 8B.00")</f>
        <v>Recusa ► 8B.00</v>
      </c>
      <c r="N33" s="1454"/>
      <c r="O33" s="1454"/>
      <c r="P33" s="1454"/>
      <c r="Q33" s="1454"/>
      <c r="R33" s="1454"/>
      <c r="S33" s="1464"/>
    </row>
    <row r="34" spans="1:19" ht="13.5" customHeight="1" x14ac:dyDescent="0.25">
      <c r="A34" s="1435" t="s">
        <v>1343</v>
      </c>
      <c r="B34" s="2768" t="s">
        <v>1344</v>
      </c>
      <c r="C34" s="2768"/>
      <c r="D34" s="2768"/>
      <c r="E34" s="2768"/>
      <c r="F34" s="2768"/>
      <c r="G34" s="2768"/>
      <c r="H34" s="2768"/>
      <c r="I34" s="2768"/>
      <c r="J34" s="1440"/>
      <c r="K34" s="1463"/>
      <c r="L34" s="1438"/>
      <c r="M34" s="1438"/>
      <c r="N34" s="1454"/>
      <c r="O34" s="1454"/>
      <c r="P34" s="1454"/>
      <c r="Q34" s="1454"/>
      <c r="R34" s="1454"/>
      <c r="S34" s="1464"/>
    </row>
    <row r="35" spans="1:19" x14ac:dyDescent="0.2">
      <c r="A35" s="1439"/>
      <c r="B35" s="2769"/>
      <c r="C35" s="2769"/>
      <c r="D35" s="2769"/>
      <c r="E35" s="2769"/>
      <c r="F35" s="2769"/>
      <c r="G35" s="2769"/>
      <c r="H35" s="2769"/>
      <c r="I35" s="2769"/>
      <c r="J35" s="1473"/>
      <c r="K35" s="1435" t="s">
        <v>1345</v>
      </c>
      <c r="L35" s="2768" t="s">
        <v>1346</v>
      </c>
      <c r="M35" s="2768"/>
      <c r="N35" s="2768"/>
      <c r="O35" s="2768"/>
      <c r="P35" s="2768"/>
      <c r="Q35" s="2768"/>
      <c r="R35" s="2768"/>
      <c r="S35" s="2770"/>
    </row>
    <row r="36" spans="1:19" x14ac:dyDescent="0.25">
      <c r="A36" s="1439"/>
      <c r="B36" s="1442">
        <v>1</v>
      </c>
      <c r="C36" s="1443" t="s">
        <v>1347</v>
      </c>
      <c r="D36" s="1443"/>
      <c r="E36" s="1443"/>
      <c r="F36" s="1443"/>
      <c r="G36" s="1443"/>
      <c r="H36" s="1443"/>
      <c r="I36" s="1447"/>
      <c r="J36" s="1474"/>
      <c r="K36" s="1439"/>
      <c r="L36" s="2769"/>
      <c r="M36" s="2769"/>
      <c r="N36" s="2769"/>
      <c r="O36" s="2769"/>
      <c r="P36" s="2769"/>
      <c r="Q36" s="2769"/>
      <c r="R36" s="2769"/>
      <c r="S36" s="2771"/>
    </row>
    <row r="37" spans="1:19" x14ac:dyDescent="0.25">
      <c r="A37" s="1450"/>
      <c r="B37" s="1451">
        <v>2</v>
      </c>
      <c r="C37" s="1443" t="s">
        <v>1348</v>
      </c>
      <c r="D37" s="1444"/>
      <c r="E37" s="1444"/>
      <c r="F37" s="1444"/>
      <c r="G37" s="1444"/>
      <c r="H37" s="1444"/>
      <c r="I37" s="1447"/>
      <c r="J37" s="1474"/>
      <c r="K37" s="1439"/>
      <c r="L37" s="2769"/>
      <c r="M37" s="2769"/>
      <c r="N37" s="2769"/>
      <c r="O37" s="2769"/>
      <c r="P37" s="2769"/>
      <c r="Q37" s="2769"/>
      <c r="R37" s="2769"/>
      <c r="S37" s="2771"/>
    </row>
    <row r="38" spans="1:19" x14ac:dyDescent="0.25">
      <c r="A38" s="1450"/>
      <c r="B38" s="1451">
        <v>98</v>
      </c>
      <c r="C38" s="1443" t="s">
        <v>1349</v>
      </c>
      <c r="D38" s="1444"/>
      <c r="E38" s="1444"/>
      <c r="F38" s="1444"/>
      <c r="G38" s="1444"/>
      <c r="H38" s="1444"/>
      <c r="I38" s="1447"/>
      <c r="J38" s="1474"/>
      <c r="K38" s="1439"/>
      <c r="L38" s="1442">
        <v>1</v>
      </c>
      <c r="M38" s="1443" t="s">
        <v>1350</v>
      </c>
      <c r="N38" s="1444"/>
      <c r="O38" s="1444"/>
      <c r="P38" s="1444"/>
      <c r="Q38" s="1444"/>
      <c r="R38" s="1444"/>
      <c r="S38" s="1449"/>
    </row>
    <row r="39" spans="1:19" x14ac:dyDescent="0.25">
      <c r="A39" s="1450"/>
      <c r="B39" s="1451">
        <v>99</v>
      </c>
      <c r="C39" s="1443" t="s">
        <v>1351</v>
      </c>
      <c r="D39" s="1444"/>
      <c r="E39" s="1444"/>
      <c r="F39" s="1444"/>
      <c r="G39" s="1444"/>
      <c r="H39" s="1444"/>
      <c r="I39" s="1447"/>
      <c r="J39" s="1474"/>
      <c r="K39" s="1439"/>
      <c r="L39" s="1471">
        <v>2</v>
      </c>
      <c r="M39" s="1461" t="s">
        <v>1352</v>
      </c>
      <c r="N39" s="1444"/>
      <c r="O39" s="1444"/>
      <c r="P39" s="1444"/>
      <c r="Q39" s="1444"/>
      <c r="R39" s="1444"/>
      <c r="S39" s="1449"/>
    </row>
    <row r="40" spans="1:19" x14ac:dyDescent="0.25">
      <c r="A40" s="1450"/>
      <c r="B40" s="1465"/>
      <c r="C40" s="1443"/>
      <c r="D40" s="1444"/>
      <c r="E40" s="1444"/>
      <c r="F40" s="1444"/>
      <c r="G40" s="1444"/>
      <c r="H40" s="1444"/>
      <c r="I40" s="1447"/>
      <c r="J40" s="1474"/>
      <c r="K40" s="1439"/>
      <c r="L40" s="1471">
        <v>3</v>
      </c>
      <c r="M40" s="1461" t="s">
        <v>1353</v>
      </c>
      <c r="N40" s="1444"/>
      <c r="O40" s="1444"/>
      <c r="P40" s="1444"/>
      <c r="Q40" s="1444"/>
      <c r="R40" s="1444"/>
      <c r="S40" s="1449"/>
    </row>
    <row r="41" spans="1:19" x14ac:dyDescent="0.25">
      <c r="A41" s="1450"/>
      <c r="B41" s="1444"/>
      <c r="C41" s="1444"/>
      <c r="D41" s="1444"/>
      <c r="E41" s="1444"/>
      <c r="F41" s="1444"/>
      <c r="G41" s="1444"/>
      <c r="H41" s="1444"/>
      <c r="I41" s="1447"/>
      <c r="J41" s="1474"/>
      <c r="K41" s="1439"/>
      <c r="L41" s="1471">
        <v>98</v>
      </c>
      <c r="M41" s="1461" t="s">
        <v>1354</v>
      </c>
      <c r="N41" s="1444"/>
      <c r="O41" s="1444"/>
      <c r="P41" s="1444"/>
      <c r="Q41" s="1444"/>
      <c r="R41" s="1438"/>
      <c r="S41" s="1449"/>
    </row>
    <row r="42" spans="1:19" x14ac:dyDescent="0.25">
      <c r="A42" s="1450"/>
      <c r="B42" s="1444"/>
      <c r="C42" s="1444"/>
      <c r="D42" s="1444"/>
      <c r="E42" s="1444"/>
      <c r="F42" s="1444"/>
      <c r="G42" s="1444"/>
      <c r="H42" s="1444"/>
      <c r="I42" s="1447"/>
      <c r="J42" s="1474"/>
      <c r="K42" s="1439"/>
      <c r="L42" s="1472">
        <v>99</v>
      </c>
      <c r="M42" s="1461" t="s">
        <v>1355</v>
      </c>
      <c r="N42" s="1438"/>
      <c r="O42" s="1438"/>
      <c r="P42" s="1438"/>
      <c r="Q42" s="1438"/>
      <c r="R42" s="1438"/>
      <c r="S42" s="1449"/>
    </row>
    <row r="43" spans="1:19" x14ac:dyDescent="0.25">
      <c r="A43" s="1462"/>
      <c r="B43" s="1458"/>
      <c r="C43" s="1458"/>
      <c r="D43" s="1458"/>
      <c r="E43" s="1458"/>
      <c r="F43" s="1458"/>
      <c r="G43" s="1458"/>
      <c r="H43" s="1458"/>
      <c r="I43" s="1459"/>
      <c r="J43" s="1475"/>
      <c r="K43" s="1476"/>
      <c r="L43" s="1455"/>
      <c r="M43" s="1455"/>
      <c r="N43" s="1455"/>
      <c r="O43" s="1455"/>
      <c r="P43" s="1455"/>
      <c r="Q43" s="1455"/>
      <c r="R43" s="1455"/>
      <c r="S43" s="1460"/>
    </row>
    <row r="48" spans="1:19" ht="18" customHeight="1" x14ac:dyDescent="0.25"/>
    <row r="49" spans="2:3" ht="18" customHeight="1" x14ac:dyDescent="0.25">
      <c r="B49" s="1182"/>
      <c r="C49" s="1461"/>
    </row>
    <row r="50" spans="2:3" ht="13.5" customHeight="1" x14ac:dyDescent="0.25"/>
    <row r="51" spans="2:3" ht="24.6" customHeight="1" x14ac:dyDescent="0.25"/>
    <row r="52" spans="2:3" ht="24.6" customHeight="1" x14ac:dyDescent="0.25"/>
    <row r="53" spans="2:3" ht="24.6" customHeight="1" x14ac:dyDescent="0.25"/>
    <row r="54" spans="2:3" ht="24.6" customHeight="1" x14ac:dyDescent="0.25"/>
    <row r="55" spans="2:3" ht="24.6" customHeight="1" x14ac:dyDescent="0.25"/>
    <row r="56" spans="2:3" ht="24.6" customHeight="1" x14ac:dyDescent="0.25"/>
    <row r="57" spans="2:3" ht="24.6" customHeight="1" x14ac:dyDescent="0.25"/>
    <row r="58" spans="2:3" ht="39.75" customHeight="1" x14ac:dyDescent="0.25"/>
    <row r="59" spans="2:3" ht="24.6" customHeight="1" x14ac:dyDescent="0.25"/>
    <row r="60" spans="2:3" ht="39.75" customHeight="1" x14ac:dyDescent="0.25"/>
  </sheetData>
  <customSheetViews>
    <customSheetView guid="{9C153D9E-615C-443B-9CD7-551163282F03}" scale="160" showPageBreaks="1" printArea="1" view="pageBreakPreview" topLeftCell="A16">
      <selection activeCell="H23" sqref="H23"/>
      <pageMargins left="0.314" right="0.314" top="0.11799999999999999" bottom="0.27500000000000002" header="0.157" footer="0.11799999999999999"/>
      <pageSetup scale="97" firstPageNumber="50" orientation="landscape" r:id="rId1"/>
      <headerFooter>
        <oddFooter>&amp;C&amp;P</oddFooter>
      </headerFooter>
    </customSheetView>
    <customSheetView guid="{BE9F68F7-D81B-4526-9959-D871EC50BDFF}" scale="160" showPageBreaks="1" printArea="1" view="pageBreakPreview" topLeftCell="A16">
      <selection activeCell="H23" sqref="H23"/>
      <pageMargins left="0.314" right="0.314" top="0.11799999999999999" bottom="0.27500000000000002" header="0.157" footer="0.11799999999999999"/>
      <pageSetup scale="97" firstPageNumber="50" orientation="landscape" r:id="rId2"/>
      <headerFooter>
        <oddFooter>&amp;C&amp;P</oddFooter>
      </headerFooter>
    </customSheetView>
    <customSheetView guid="{EF790C5B-80DA-4544-9EB7-EFE0323B2298}" scale="160" showPageBreaks="1" printArea="1" view="pageBreakPreview">
      <selection activeCell="I12" sqref="I12"/>
      <pageMargins left="0.314" right="0.314" top="0.11799999999999999" bottom="0.27500000000000002" header="0.157" footer="0.11799999999999999"/>
      <pageSetup scale="97" firstPageNumber="50" orientation="landscape" r:id="rId3"/>
      <headerFooter>
        <oddFooter>&amp;C&amp;P</oddFooter>
      </headerFooter>
    </customSheetView>
    <customSheetView guid="{C9D2DBB1-CD01-4732-8C86-64BE16C94753}" scale="90" showPageBreaks="1" printArea="1" view="pageBreakPreview">
      <selection activeCell="A2" sqref="A2"/>
      <pageMargins left="0.314" right="0.314" top="0.11799999999999999" bottom="0.27500000000000002" header="0.157" footer="0.11799999999999999"/>
      <pageSetup scale="97" firstPageNumber="50" orientation="landscape" r:id="rId4"/>
      <headerFooter>
        <oddFooter>&amp;C&amp;P</oddFooter>
      </headerFooter>
    </customSheetView>
    <customSheetView guid="{BFEC163F-7C4E-49B7-9F32-15225772E72F}" scale="90" showPageBreaks="1" printArea="1" view="pageBreakPreview">
      <selection activeCell="A2" sqref="A2"/>
      <pageMargins left="0.314" right="0.314" top="0.11799999999999999" bottom="0.27500000000000002" header="0.157" footer="0.11799999999999999"/>
      <pageSetup scale="97" firstPageNumber="50" orientation="landscape" r:id="rId5"/>
      <headerFooter>
        <oddFooter>&amp;C&amp;P</oddFooter>
      </headerFooter>
    </customSheetView>
    <customSheetView guid="{5529DB6B-163A-4048-9107-267B30B97DF3}" scale="90" showPageBreaks="1" printArea="1" view="pageBreakPreview">
      <selection activeCell="A2" sqref="A2"/>
      <pageMargins left="0.314" right="0.314" top="0.11799999999999999" bottom="0.27500000000000002" header="0.157" footer="0.11799999999999999"/>
      <pageSetup scale="97" firstPageNumber="50" orientation="landscape" r:id="rId6"/>
      <headerFooter>
        <oddFooter>&amp;C&amp;P</oddFooter>
      </headerFooter>
    </customSheetView>
    <customSheetView guid="{9B0763AA-FA4B-479A-900C-C113E8BEEFEB}" scale="110" showPageBreaks="1" printArea="1" view="pageBreakPreview" topLeftCell="A19">
      <selection activeCell="A2" sqref="A2"/>
      <pageMargins left="0.314" right="0.314" top="0.11799999999999999" bottom="0.27500000000000002" header="0.157" footer="0.11799999999999999"/>
      <pageSetup scale="97" firstPageNumber="50" orientation="landscape" r:id="rId7"/>
      <headerFooter>
        <oddFooter>&amp;C&amp;P</oddFooter>
      </headerFooter>
    </customSheetView>
    <customSheetView guid="{89903799-8228-4A6D-8A81-7F80BC61226D}" scale="160" showPageBreaks="1" printArea="1" view="pageBreakPreview" topLeftCell="G28">
      <selection activeCell="H23" sqref="H23"/>
      <pageMargins left="0.314" right="0.314" top="0.11799999999999999" bottom="0.27500000000000002" header="0.157" footer="0.11799999999999999"/>
      <pageSetup scale="97" firstPageNumber="50" orientation="landscape" r:id="rId8"/>
      <headerFooter>
        <oddFooter>&amp;C&amp;P</oddFooter>
      </headerFooter>
    </customSheetView>
    <customSheetView guid="{2524630E-605A-4616-AD5D-6CF7B1E9752C}" scale="160" showPageBreaks="1" printArea="1" view="pageBreakPreview">
      <selection activeCell="I12" sqref="I12"/>
      <pageMargins left="0.314" right="0.314" top="0.11799999999999999" bottom="0.27500000000000002" header="0.157" footer="0.11799999999999999"/>
      <pageSetup scale="97" firstPageNumber="50" orientation="landscape" r:id="rId9"/>
      <headerFooter>
        <oddFooter>&amp;C&amp;P</oddFooter>
      </headerFooter>
    </customSheetView>
  </customSheetViews>
  <mergeCells count="11">
    <mergeCell ref="B6:I7"/>
    <mergeCell ref="L6:S7"/>
    <mergeCell ref="L12:S13"/>
    <mergeCell ref="B13:I14"/>
    <mergeCell ref="B20:I21"/>
    <mergeCell ref="L19:S22"/>
    <mergeCell ref="U22:V22"/>
    <mergeCell ref="B27:I28"/>
    <mergeCell ref="L28:S29"/>
    <mergeCell ref="B34:I35"/>
    <mergeCell ref="L35:S37"/>
  </mergeCells>
  <pageMargins left="0.314" right="0.314" top="0.11799999999999999" bottom="0.27500000000000002" header="0.157" footer="0.11799999999999999"/>
  <pageSetup scale="97" firstPageNumber="50" orientation="landscape" r:id="rId10"/>
  <headerFooter>
    <oddFooter>&amp;C&amp;P</oddFooter>
  </headerFooter>
  <drawing r:id="rId1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topLeftCell="C1" zoomScale="160" zoomScaleNormal="130" zoomScaleSheetLayoutView="160" workbookViewId="0">
      <selection activeCell="B11" sqref="B11:G11"/>
    </sheetView>
  </sheetViews>
  <sheetFormatPr defaultColWidth="9.140625" defaultRowHeight="13.5" x14ac:dyDescent="0.25"/>
  <cols>
    <col min="1" max="1" width="5.5703125" style="1433" customWidth="1"/>
    <col min="2" max="2" width="14.42578125" style="1433" customWidth="1"/>
    <col min="3" max="3" width="16.42578125" style="1433" customWidth="1"/>
    <col min="4" max="4" width="6.85546875" style="1433" customWidth="1"/>
    <col min="5" max="5" width="5.85546875" style="1433" customWidth="1"/>
    <col min="6" max="6" width="11.85546875" style="1433" customWidth="1"/>
    <col min="7" max="7" width="7.42578125" style="1433" customWidth="1"/>
    <col min="8" max="8" width="18" style="1433" customWidth="1"/>
    <col min="9" max="9" width="4.5703125" style="1171" customWidth="1"/>
    <col min="10" max="10" width="5.140625" style="1171" customWidth="1"/>
    <col min="11" max="11" width="14.5703125" style="1171" customWidth="1"/>
    <col min="12" max="13" width="11.7109375" style="1171" customWidth="1"/>
    <col min="14" max="16384" width="9.140625" style="1171"/>
  </cols>
  <sheetData>
    <row r="1" spans="1:13" x14ac:dyDescent="0.25">
      <c r="A1" s="1432" t="s">
        <v>1356</v>
      </c>
    </row>
    <row r="2" spans="1:13" x14ac:dyDescent="0.25">
      <c r="A2" s="1432" t="s">
        <v>3416</v>
      </c>
    </row>
    <row r="3" spans="1:13" x14ac:dyDescent="0.25">
      <c r="A3" s="1432"/>
    </row>
    <row r="4" spans="1:13" x14ac:dyDescent="0.25">
      <c r="B4" s="1997" t="s">
        <v>3875</v>
      </c>
      <c r="C4" s="2162"/>
      <c r="D4" s="2163"/>
      <c r="E4" s="2163"/>
      <c r="F4" s="767"/>
    </row>
    <row r="5" spans="1:13" x14ac:dyDescent="0.25">
      <c r="B5" s="743"/>
      <c r="C5" s="7"/>
      <c r="D5" s="767"/>
      <c r="E5" s="767"/>
      <c r="F5" s="767"/>
    </row>
    <row r="6" spans="1:13" ht="12.75" customHeight="1" x14ac:dyDescent="0.25"/>
    <row r="7" spans="1:13" x14ac:dyDescent="0.25">
      <c r="A7" s="2783" t="s">
        <v>1357</v>
      </c>
      <c r="B7" s="1477"/>
      <c r="C7" s="1478"/>
      <c r="D7" s="1478"/>
      <c r="E7" s="1478"/>
      <c r="F7" s="1478"/>
      <c r="G7" s="1478"/>
      <c r="H7" s="2165" t="s">
        <v>3877</v>
      </c>
      <c r="J7" s="2166" t="s">
        <v>3887</v>
      </c>
      <c r="K7" s="1479"/>
      <c r="L7" s="1478"/>
      <c r="M7" s="1480"/>
    </row>
    <row r="8" spans="1:13" ht="53.25" customHeight="1" x14ac:dyDescent="0.25">
      <c r="A8" s="2784"/>
      <c r="B8" s="2786"/>
      <c r="C8" s="1444"/>
      <c r="D8" s="1444"/>
      <c r="E8" s="1444"/>
      <c r="F8" s="1444"/>
      <c r="G8" s="1444"/>
      <c r="H8" s="2788" t="s">
        <v>3688</v>
      </c>
      <c r="J8" s="2790" t="s">
        <v>4108</v>
      </c>
      <c r="K8" s="2769"/>
      <c r="L8" s="2769"/>
      <c r="M8" s="2771"/>
    </row>
    <row r="9" spans="1:13" x14ac:dyDescent="0.25">
      <c r="A9" s="2784"/>
      <c r="B9" s="2786"/>
      <c r="C9" s="1444"/>
      <c r="D9" s="1444"/>
      <c r="E9" s="1444"/>
      <c r="F9" s="1444"/>
      <c r="G9" s="1444"/>
      <c r="H9" s="2789"/>
      <c r="J9" s="1481"/>
      <c r="K9" s="1482"/>
      <c r="L9" s="1482"/>
      <c r="M9" s="1483"/>
    </row>
    <row r="10" spans="1:13" ht="14.25" thickBot="1" x14ac:dyDescent="0.3">
      <c r="A10" s="2785"/>
      <c r="B10" s="2787"/>
      <c r="C10" s="1484"/>
      <c r="D10" s="1484"/>
      <c r="E10" s="1484"/>
      <c r="F10" s="1484"/>
      <c r="G10" s="1485"/>
      <c r="H10" s="1486" t="s">
        <v>1358</v>
      </c>
      <c r="J10" s="1450"/>
      <c r="K10" s="1487" t="s">
        <v>1359</v>
      </c>
      <c r="L10" s="1488" t="s">
        <v>1360</v>
      </c>
      <c r="M10" s="1489"/>
    </row>
    <row r="11" spans="1:13" ht="30" customHeight="1" thickTop="1" x14ac:dyDescent="0.25">
      <c r="A11" s="1490" t="s">
        <v>1361</v>
      </c>
      <c r="B11" s="2791" t="s">
        <v>3876</v>
      </c>
      <c r="C11" s="2792"/>
      <c r="D11" s="2792"/>
      <c r="E11" s="2792"/>
      <c r="F11" s="2792"/>
      <c r="G11" s="2793"/>
      <c r="H11" s="2167"/>
      <c r="J11" s="1462"/>
      <c r="K11" s="1491"/>
      <c r="L11" s="1491"/>
      <c r="M11" s="1492"/>
    </row>
    <row r="12" spans="1:13" x14ac:dyDescent="0.25">
      <c r="A12" s="1493" t="s">
        <v>1362</v>
      </c>
      <c r="B12" s="2168" t="s">
        <v>3878</v>
      </c>
      <c r="C12" s="2169"/>
      <c r="D12" s="2169"/>
      <c r="E12" s="2169"/>
      <c r="F12" s="2169"/>
      <c r="G12" s="2169"/>
      <c r="H12" s="2170"/>
      <c r="J12" s="1998" t="s">
        <v>3888</v>
      </c>
      <c r="K12" s="1495"/>
      <c r="L12" s="1496" t="s">
        <v>1363</v>
      </c>
      <c r="M12" s="1496" t="s">
        <v>1364</v>
      </c>
    </row>
    <row r="13" spans="1:13" x14ac:dyDescent="0.25">
      <c r="A13" s="1497" t="s">
        <v>1365</v>
      </c>
      <c r="B13" s="2171" t="s">
        <v>3879</v>
      </c>
      <c r="C13" s="2169"/>
      <c r="D13" s="2169"/>
      <c r="E13" s="2169"/>
      <c r="F13" s="2169"/>
      <c r="G13" s="2169"/>
      <c r="H13" s="2170"/>
      <c r="J13" s="1498"/>
      <c r="K13" s="1444"/>
      <c r="L13" s="2774" t="s">
        <v>1366</v>
      </c>
      <c r="M13" s="2774" t="s">
        <v>1367</v>
      </c>
    </row>
    <row r="14" spans="1:13" x14ac:dyDescent="0.25">
      <c r="A14" s="1493" t="s">
        <v>1368</v>
      </c>
      <c r="B14" s="2777" t="s">
        <v>3880</v>
      </c>
      <c r="C14" s="2778"/>
      <c r="D14" s="2778"/>
      <c r="E14" s="2778"/>
      <c r="F14" s="2778"/>
      <c r="G14" s="2779"/>
      <c r="H14" s="2170"/>
      <c r="J14" s="1498"/>
      <c r="K14" s="1444"/>
      <c r="L14" s="2775"/>
      <c r="M14" s="2775"/>
    </row>
    <row r="15" spans="1:13" ht="30" customHeight="1" x14ac:dyDescent="0.25">
      <c r="A15" s="1497" t="s">
        <v>1369</v>
      </c>
      <c r="B15" s="2780" t="s">
        <v>3881</v>
      </c>
      <c r="C15" s="2781"/>
      <c r="D15" s="2781"/>
      <c r="E15" s="2781"/>
      <c r="F15" s="2781"/>
      <c r="G15" s="2782"/>
      <c r="H15" s="2170"/>
      <c r="J15" s="1498"/>
      <c r="L15" s="2776"/>
      <c r="M15" s="2776"/>
    </row>
    <row r="16" spans="1:13" ht="30" customHeight="1" thickBot="1" x14ac:dyDescent="0.3">
      <c r="A16" s="1493" t="s">
        <v>1370</v>
      </c>
      <c r="B16" s="2172" t="s">
        <v>3882</v>
      </c>
      <c r="C16" s="2169"/>
      <c r="D16" s="2169"/>
      <c r="E16" s="2169"/>
      <c r="F16" s="2169"/>
      <c r="G16" s="2169"/>
      <c r="H16" s="2170"/>
      <c r="J16" s="1499"/>
      <c r="K16" s="1485"/>
      <c r="L16" s="1500" t="s">
        <v>1371</v>
      </c>
      <c r="M16" s="1814" t="s">
        <v>1372</v>
      </c>
    </row>
    <row r="17" spans="1:14" ht="30" customHeight="1" thickTop="1" x14ac:dyDescent="0.25">
      <c r="A17" s="1497" t="s">
        <v>1373</v>
      </c>
      <c r="B17" s="2171" t="s">
        <v>3883</v>
      </c>
      <c r="C17" s="2173"/>
      <c r="D17" s="2169"/>
      <c r="E17" s="2169"/>
      <c r="F17" s="2169"/>
      <c r="G17" s="2169"/>
      <c r="H17" s="2170"/>
      <c r="J17" s="1502" t="s">
        <v>1374</v>
      </c>
      <c r="K17" s="1503" t="s">
        <v>1375</v>
      </c>
      <c r="L17" s="1504"/>
      <c r="M17" s="1815"/>
    </row>
    <row r="18" spans="1:14" ht="30" customHeight="1" x14ac:dyDescent="0.25">
      <c r="A18" s="1493" t="s">
        <v>1376</v>
      </c>
      <c r="B18" s="2172" t="s">
        <v>3886</v>
      </c>
      <c r="C18" s="2174"/>
      <c r="D18" s="2169"/>
      <c r="E18" s="2169"/>
      <c r="F18" s="2169"/>
      <c r="G18" s="2169"/>
      <c r="H18" s="2170"/>
      <c r="J18" s="1505" t="s">
        <v>1377</v>
      </c>
      <c r="K18" s="1488" t="s">
        <v>1378</v>
      </c>
      <c r="L18" s="1506"/>
      <c r="M18" s="1495"/>
    </row>
    <row r="19" spans="1:14" ht="30" customHeight="1" x14ac:dyDescent="0.25">
      <c r="A19" s="1497" t="s">
        <v>1379</v>
      </c>
      <c r="B19" s="2171" t="s">
        <v>3884</v>
      </c>
      <c r="C19" s="2173"/>
      <c r="D19" s="2169"/>
      <c r="E19" s="2169"/>
      <c r="F19" s="2169"/>
      <c r="G19" s="2169"/>
      <c r="H19" s="2170"/>
      <c r="J19" s="1507" t="s">
        <v>1380</v>
      </c>
      <c r="K19" s="1508" t="s">
        <v>1381</v>
      </c>
      <c r="L19" s="1494"/>
      <c r="M19" s="1501"/>
    </row>
    <row r="20" spans="1:14" ht="30" customHeight="1" x14ac:dyDescent="0.25">
      <c r="A20" s="1490">
        <v>10</v>
      </c>
      <c r="B20" s="2172" t="s">
        <v>3885</v>
      </c>
      <c r="C20" s="2174"/>
      <c r="D20" s="2169"/>
      <c r="E20" s="2169"/>
      <c r="F20" s="2169"/>
      <c r="G20" s="2169"/>
      <c r="H20" s="2170"/>
      <c r="J20" s="1507" t="s">
        <v>1382</v>
      </c>
      <c r="K20" s="1508" t="s">
        <v>1383</v>
      </c>
      <c r="L20" s="1494"/>
      <c r="M20" s="1501"/>
    </row>
    <row r="21" spans="1:14" ht="26.25" customHeight="1" x14ac:dyDescent="0.25">
      <c r="A21" s="1509"/>
      <c r="B21" s="1510"/>
      <c r="C21" s="1444"/>
      <c r="D21" s="1444"/>
      <c r="E21" s="1444"/>
      <c r="F21" s="1444"/>
      <c r="G21" s="1444"/>
      <c r="H21" s="1444"/>
      <c r="I21" s="1438"/>
      <c r="N21" s="1444"/>
    </row>
  </sheetData>
  <customSheetViews>
    <customSheetView guid="{9C153D9E-615C-443B-9CD7-551163282F03}" scale="160" showPageBreaks="1" printArea="1" view="pageBreakPreview" topLeftCell="C14">
      <selection activeCell="C21" sqref="C21"/>
      <pageMargins left="0.314" right="0.314" top="0.11799999999999999" bottom="0.27500000000000002" header="0.157" footer="0.11799999999999999"/>
      <pageSetup firstPageNumber="50" orientation="landscape" r:id="rId1"/>
      <headerFooter>
        <oddFooter>&amp;C&amp;P</oddFooter>
      </headerFooter>
    </customSheetView>
    <customSheetView guid="{BE9F68F7-D81B-4526-9959-D871EC50BDFF}" scale="160" showPageBreaks="1" printArea="1" view="pageBreakPreview" topLeftCell="C14">
      <selection activeCell="C21" sqref="C21"/>
      <pageMargins left="0.314" right="0.314" top="0.11799999999999999" bottom="0.27500000000000002" header="0.157" footer="0.11799999999999999"/>
      <pageSetup firstPageNumber="50" orientation="landscape" r:id="rId2"/>
      <headerFooter>
        <oddFooter>&amp;C&amp;P</oddFooter>
      </headerFooter>
    </customSheetView>
    <customSheetView guid="{EF790C5B-80DA-4544-9EB7-EFE0323B2298}" scale="160" showPageBreaks="1" printArea="1" view="pageBreakPreview" topLeftCell="D15">
      <selection activeCell="K18" sqref="K18"/>
      <pageMargins left="0.314" right="0.314" top="0.11799999999999999" bottom="0.27500000000000002" header="0.157" footer="0.11799999999999999"/>
      <pageSetup firstPageNumber="50" orientation="landscape" r:id="rId3"/>
      <headerFooter>
        <oddFooter>&amp;C&amp;P</oddFooter>
      </headerFooter>
    </customSheetView>
    <customSheetView guid="{C9D2DBB1-CD01-4732-8C86-64BE16C94753}" scale="120" showPageBreaks="1" printArea="1" view="pageBreakPreview" topLeftCell="A7">
      <pageMargins left="0.314" right="0.314" top="0.11799999999999999" bottom="0.27500000000000002" header="0.157" footer="0.11799999999999999"/>
      <pageSetup firstPageNumber="50" orientation="landscape" r:id="rId4"/>
      <headerFooter>
        <oddFooter>&amp;C&amp;P</oddFooter>
      </headerFooter>
    </customSheetView>
    <customSheetView guid="{BFEC163F-7C4E-49B7-9F32-15225772E72F}" scale="120" showPageBreaks="1" printArea="1" view="pageBreakPreview">
      <selection activeCell="A2" sqref="A2"/>
      <pageMargins left="0.314" right="0.314" top="0.11799999999999999" bottom="0.27500000000000002" header="0.157" footer="0.11799999999999999"/>
      <pageSetup firstPageNumber="50" orientation="landscape" r:id="rId5"/>
      <headerFooter>
        <oddFooter>&amp;C&amp;P</oddFooter>
      </headerFooter>
    </customSheetView>
    <customSheetView guid="{5529DB6B-163A-4048-9107-267B30B97DF3}" scale="120" showPageBreaks="1" printArea="1" view="pageBreakPreview">
      <selection activeCell="A2" sqref="A2"/>
      <pageMargins left="0.314" right="0.314" top="0.11799999999999999" bottom="0.27500000000000002" header="0.157" footer="0.11799999999999999"/>
      <pageSetup firstPageNumber="50" orientation="landscape" r:id="rId6"/>
      <headerFooter>
        <oddFooter>&amp;C&amp;P</oddFooter>
      </headerFooter>
    </customSheetView>
    <customSheetView guid="{9B0763AA-FA4B-479A-900C-C113E8BEEFEB}" scale="120" showPageBreaks="1" printArea="1" view="pageBreakPreview">
      <selection activeCell="A2" sqref="A2"/>
      <pageMargins left="0.314" right="0.314" top="0.11799999999999999" bottom="0.27500000000000002" header="0.157" footer="0.11799999999999999"/>
      <pageSetup firstPageNumber="50" orientation="landscape" r:id="rId7"/>
      <headerFooter>
        <oddFooter>&amp;C&amp;P</oddFooter>
      </headerFooter>
    </customSheetView>
    <customSheetView guid="{89903799-8228-4A6D-8A81-7F80BC61226D}" scale="160" showPageBreaks="1" printArea="1" view="pageBreakPreview" topLeftCell="D16">
      <selection activeCell="L10" sqref="L10"/>
      <pageMargins left="0.314" right="0.314" top="0.11799999999999999" bottom="0.27500000000000002" header="0.157" footer="0.11799999999999999"/>
      <pageSetup firstPageNumber="50" orientation="landscape" r:id="rId8"/>
      <headerFooter>
        <oddFooter>&amp;C&amp;P</oddFooter>
      </headerFooter>
    </customSheetView>
    <customSheetView guid="{2524630E-605A-4616-AD5D-6CF7B1E9752C}" scale="160" showPageBreaks="1" printArea="1" view="pageBreakPreview" topLeftCell="D15">
      <selection activeCell="K18" sqref="K18"/>
      <pageMargins left="0.314" right="0.314" top="0.11799999999999999" bottom="0.27500000000000002" header="0.157" footer="0.11799999999999999"/>
      <pageSetup firstPageNumber="50" orientation="landscape" r:id="rId9"/>
      <headerFooter>
        <oddFooter>&amp;C&amp;P</oddFooter>
      </headerFooter>
    </customSheetView>
  </customSheetViews>
  <mergeCells count="9">
    <mergeCell ref="L13:L15"/>
    <mergeCell ref="M13:M15"/>
    <mergeCell ref="B14:G14"/>
    <mergeCell ref="B15:G15"/>
    <mergeCell ref="A7:A10"/>
    <mergeCell ref="B8:B10"/>
    <mergeCell ref="H8:H9"/>
    <mergeCell ref="J8:M8"/>
    <mergeCell ref="B11:G11"/>
  </mergeCells>
  <pageMargins left="0.314" right="0.314" top="0.11799999999999999" bottom="0.27500000000000002" header="0.157" footer="0.11799999999999999"/>
  <pageSetup firstPageNumber="50" orientation="landscape" r:id="rId10"/>
  <headerFooter>
    <oddFooter>&amp;C&amp;P</oddFooter>
  </headerFooter>
  <drawing r:id="rId1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view="pageBreakPreview" topLeftCell="A4" zoomScale="150" zoomScaleNormal="100" zoomScaleSheetLayoutView="150" workbookViewId="0">
      <selection activeCell="B9" sqref="B9:C9"/>
    </sheetView>
  </sheetViews>
  <sheetFormatPr defaultColWidth="9.140625" defaultRowHeight="13.5" x14ac:dyDescent="0.25"/>
  <cols>
    <col min="1" max="1" width="5.42578125" style="880" customWidth="1"/>
    <col min="2" max="2" width="24.7109375" style="880" customWidth="1"/>
    <col min="3" max="3" width="9.85546875" style="880" customWidth="1"/>
    <col min="4" max="4" width="17.7109375" style="880" customWidth="1"/>
    <col min="5" max="5" width="20" style="880" customWidth="1"/>
    <col min="6" max="6" width="23" style="880" customWidth="1"/>
    <col min="7" max="7" width="20.5703125" style="880" customWidth="1"/>
    <col min="8" max="8" width="17.28515625" style="880" customWidth="1"/>
  </cols>
  <sheetData>
    <row r="1" spans="1:8" x14ac:dyDescent="0.25">
      <c r="A1" s="2175" t="s">
        <v>3890</v>
      </c>
      <c r="B1" s="2176"/>
      <c r="C1" s="2176"/>
      <c r="D1" s="2176"/>
      <c r="E1" s="2176"/>
      <c r="F1" s="2176"/>
      <c r="G1" s="879"/>
      <c r="H1" s="879"/>
    </row>
    <row r="2" spans="1:8" ht="20.25" x14ac:dyDescent="0.25">
      <c r="A2" s="462" t="s">
        <v>3389</v>
      </c>
      <c r="C2" s="881"/>
      <c r="D2" s="881"/>
      <c r="E2" s="740"/>
      <c r="F2" s="740"/>
      <c r="H2" s="881"/>
    </row>
    <row r="3" spans="1:8" ht="20.25" x14ac:dyDescent="0.25">
      <c r="A3" s="2161" t="s">
        <v>1384</v>
      </c>
      <c r="B3" s="2162" t="s">
        <v>3889</v>
      </c>
      <c r="C3" s="2177"/>
      <c r="D3" s="2177"/>
      <c r="E3" s="740"/>
      <c r="F3" s="740"/>
      <c r="H3" s="881"/>
    </row>
    <row r="4" spans="1:8" ht="15.75" x14ac:dyDescent="0.2">
      <c r="A4" s="10"/>
      <c r="B4" s="740"/>
      <c r="C4" s="882"/>
      <c r="D4" s="882"/>
      <c r="E4" s="882"/>
      <c r="F4" s="882"/>
      <c r="G4" s="883"/>
      <c r="H4" s="10"/>
    </row>
    <row r="5" spans="1:8" x14ac:dyDescent="0.2">
      <c r="A5" s="884" t="s">
        <v>1385</v>
      </c>
      <c r="B5" s="885"/>
      <c r="C5" s="884" t="s">
        <v>1386</v>
      </c>
      <c r="D5" s="886" t="s">
        <v>1387</v>
      </c>
      <c r="E5" s="884" t="s">
        <v>1388</v>
      </c>
      <c r="F5" s="884" t="s">
        <v>1389</v>
      </c>
      <c r="G5" s="884" t="s">
        <v>1390</v>
      </c>
      <c r="H5" s="884" t="s">
        <v>1391</v>
      </c>
    </row>
    <row r="6" spans="1:8" ht="12.75" customHeight="1" x14ac:dyDescent="0.2">
      <c r="A6" s="2798" t="s">
        <v>1392</v>
      </c>
      <c r="B6" s="2794" t="s">
        <v>3388</v>
      </c>
      <c r="C6" s="2795"/>
      <c r="D6" s="2685" t="s">
        <v>1393</v>
      </c>
      <c r="E6" s="2685" t="s">
        <v>1394</v>
      </c>
      <c r="F6" s="2809" t="s">
        <v>4176</v>
      </c>
      <c r="G6" s="2685" t="s">
        <v>3387</v>
      </c>
      <c r="H6" s="2685" t="s">
        <v>1395</v>
      </c>
    </row>
    <row r="7" spans="1:8" ht="12.75" customHeight="1" x14ac:dyDescent="0.2">
      <c r="A7" s="2799"/>
      <c r="B7" s="2440"/>
      <c r="C7" s="2733"/>
      <c r="D7" s="2375"/>
      <c r="E7" s="2375"/>
      <c r="F7" s="2436"/>
      <c r="G7" s="2375"/>
      <c r="H7" s="2375"/>
    </row>
    <row r="8" spans="1:8" ht="19.5" customHeight="1" x14ac:dyDescent="0.2">
      <c r="A8" s="2799"/>
      <c r="B8" s="2796"/>
      <c r="C8" s="2735"/>
      <c r="D8" s="2797"/>
      <c r="E8" s="2797"/>
      <c r="F8" s="2437"/>
      <c r="G8" s="2797"/>
      <c r="H8" s="2797"/>
    </row>
    <row r="9" spans="1:8" ht="17.25" customHeight="1" x14ac:dyDescent="0.2">
      <c r="A9" s="2799"/>
      <c r="B9" s="2440" t="s">
        <v>1396</v>
      </c>
      <c r="C9" s="2733"/>
      <c r="D9" s="156"/>
      <c r="E9" s="566"/>
      <c r="F9" s="566"/>
      <c r="G9" s="566"/>
      <c r="H9" s="566"/>
    </row>
    <row r="10" spans="1:8" ht="17.25" customHeight="1" x14ac:dyDescent="0.2">
      <c r="A10" s="2799"/>
      <c r="B10" s="2440" t="s">
        <v>4128</v>
      </c>
      <c r="C10" s="2733"/>
      <c r="D10" s="156"/>
      <c r="E10" s="566"/>
      <c r="F10" s="566"/>
      <c r="G10" s="566"/>
      <c r="H10" s="566"/>
    </row>
    <row r="11" spans="1:8" ht="12.75" x14ac:dyDescent="0.2">
      <c r="A11" s="2799"/>
      <c r="B11" s="2801" t="s">
        <v>1397</v>
      </c>
      <c r="C11" s="2802"/>
      <c r="D11" s="2805" t="s">
        <v>1398</v>
      </c>
      <c r="E11" s="2807" t="s">
        <v>1399</v>
      </c>
      <c r="F11" s="2807" t="s">
        <v>1400</v>
      </c>
      <c r="G11" s="2807" t="s">
        <v>1401</v>
      </c>
      <c r="H11" s="2807" t="s">
        <v>1402</v>
      </c>
    </row>
    <row r="12" spans="1:8" ht="12.75" x14ac:dyDescent="0.2">
      <c r="A12" s="2799"/>
      <c r="B12" s="2801"/>
      <c r="C12" s="2802"/>
      <c r="D12" s="2805"/>
      <c r="E12" s="2807"/>
      <c r="F12" s="2807"/>
      <c r="G12" s="2807"/>
      <c r="H12" s="2807"/>
    </row>
    <row r="13" spans="1:8" ht="12.75" x14ac:dyDescent="0.2">
      <c r="A13" s="2799"/>
      <c r="B13" s="2801"/>
      <c r="C13" s="2802"/>
      <c r="D13" s="2805"/>
      <c r="E13" s="2807"/>
      <c r="F13" s="2807"/>
      <c r="G13" s="2807"/>
      <c r="H13" s="2807"/>
    </row>
    <row r="14" spans="1:8" ht="15" customHeight="1" thickBot="1" x14ac:dyDescent="0.25">
      <c r="A14" s="2800"/>
      <c r="B14" s="2803"/>
      <c r="C14" s="2804"/>
      <c r="D14" s="2806"/>
      <c r="E14" s="2808"/>
      <c r="F14" s="2808"/>
      <c r="G14" s="2808"/>
      <c r="H14" s="2808"/>
    </row>
    <row r="15" spans="1:8" ht="20.100000000000001" customHeight="1" thickTop="1" x14ac:dyDescent="0.25">
      <c r="A15" s="887" t="s">
        <v>1403</v>
      </c>
      <c r="B15" s="2296" t="s">
        <v>4214</v>
      </c>
      <c r="C15" s="889"/>
      <c r="D15" s="890"/>
      <c r="E15" s="891"/>
      <c r="F15" s="891"/>
      <c r="G15" s="891"/>
      <c r="H15" s="891"/>
    </row>
    <row r="16" spans="1:8" ht="20.100000000000001" customHeight="1" x14ac:dyDescent="0.25">
      <c r="A16" s="892" t="s">
        <v>1404</v>
      </c>
      <c r="B16" s="888" t="s">
        <v>4109</v>
      </c>
      <c r="C16" s="893"/>
      <c r="D16" s="890"/>
      <c r="E16" s="891"/>
      <c r="F16" s="891"/>
      <c r="G16" s="891"/>
      <c r="H16" s="891"/>
    </row>
    <row r="17" spans="1:8" ht="20.100000000000001" customHeight="1" x14ac:dyDescent="0.25">
      <c r="A17" s="887" t="s">
        <v>1405</v>
      </c>
      <c r="B17" s="888" t="s">
        <v>1406</v>
      </c>
      <c r="C17" s="893"/>
      <c r="D17" s="890"/>
      <c r="E17" s="891"/>
      <c r="F17" s="891"/>
      <c r="G17" s="891"/>
      <c r="H17" s="891"/>
    </row>
    <row r="18" spans="1:8" ht="20.100000000000001" customHeight="1" x14ac:dyDescent="0.25">
      <c r="A18" s="892" t="s">
        <v>1407</v>
      </c>
      <c r="B18" s="894" t="s">
        <v>4110</v>
      </c>
      <c r="C18" s="893"/>
      <c r="D18" s="895"/>
      <c r="E18" s="896"/>
      <c r="F18" s="896"/>
      <c r="G18" s="896"/>
      <c r="H18" s="896"/>
    </row>
    <row r="19" spans="1:8" ht="20.100000000000001" customHeight="1" x14ac:dyDescent="0.25">
      <c r="A19" s="887" t="s">
        <v>1408</v>
      </c>
      <c r="B19" s="894" t="s">
        <v>4208</v>
      </c>
      <c r="C19" s="893"/>
      <c r="D19" s="895"/>
      <c r="E19" s="896"/>
      <c r="F19" s="896"/>
      <c r="G19" s="896"/>
      <c r="H19" s="896"/>
    </row>
    <row r="20" spans="1:8" ht="20.100000000000001" customHeight="1" x14ac:dyDescent="0.25">
      <c r="A20" s="892" t="s">
        <v>1409</v>
      </c>
      <c r="B20" s="894" t="s">
        <v>1410</v>
      </c>
      <c r="C20" s="893"/>
      <c r="D20" s="895"/>
      <c r="E20" s="896"/>
      <c r="F20" s="896"/>
      <c r="G20" s="896"/>
      <c r="H20" s="896"/>
    </row>
    <row r="21" spans="1:8" ht="20.100000000000001" customHeight="1" x14ac:dyDescent="0.25">
      <c r="A21" s="887" t="s">
        <v>1411</v>
      </c>
      <c r="B21" s="894" t="s">
        <v>1412</v>
      </c>
      <c r="C21" s="893"/>
      <c r="D21" s="895"/>
      <c r="E21" s="896"/>
      <c r="F21" s="896"/>
      <c r="G21" s="896"/>
      <c r="H21" s="896"/>
    </row>
    <row r="22" spans="1:8" ht="20.100000000000001" customHeight="1" x14ac:dyDescent="0.25">
      <c r="A22" s="892" t="s">
        <v>1413</v>
      </c>
      <c r="B22" s="894" t="s">
        <v>3891</v>
      </c>
      <c r="C22" s="893"/>
      <c r="D22" s="895"/>
      <c r="E22" s="896"/>
      <c r="F22" s="896"/>
      <c r="G22" s="896"/>
      <c r="H22" s="896"/>
    </row>
    <row r="23" spans="1:8" ht="20.100000000000001" customHeight="1" x14ac:dyDescent="0.25">
      <c r="A23" s="887" t="s">
        <v>1414</v>
      </c>
      <c r="B23" s="894" t="s">
        <v>1415</v>
      </c>
      <c r="C23" s="893"/>
      <c r="D23" s="895"/>
      <c r="E23" s="896"/>
      <c r="F23" s="896"/>
      <c r="G23" s="896"/>
      <c r="H23" s="896"/>
    </row>
    <row r="24" spans="1:8" ht="20.100000000000001" customHeight="1" x14ac:dyDescent="0.25">
      <c r="A24" s="892" t="s">
        <v>1416</v>
      </c>
      <c r="B24" s="894" t="s">
        <v>1417</v>
      </c>
      <c r="C24" s="893"/>
      <c r="D24" s="895"/>
      <c r="E24" s="896"/>
      <c r="F24" s="896"/>
      <c r="G24" s="896"/>
      <c r="H24" s="896"/>
    </row>
    <row r="25" spans="1:8" ht="20.100000000000001" customHeight="1" x14ac:dyDescent="0.25">
      <c r="A25" s="892" t="s">
        <v>1418</v>
      </c>
      <c r="B25" s="894" t="s">
        <v>1419</v>
      </c>
      <c r="C25" s="893"/>
      <c r="D25" s="895"/>
      <c r="E25" s="896"/>
      <c r="F25" s="896"/>
      <c r="G25" s="896"/>
      <c r="H25" s="896"/>
    </row>
    <row r="26" spans="1:8" ht="20.100000000000001" customHeight="1" x14ac:dyDescent="0.25">
      <c r="A26" s="892" t="s">
        <v>1420</v>
      </c>
      <c r="B26" s="894" t="s">
        <v>1421</v>
      </c>
      <c r="C26" s="893"/>
      <c r="D26" s="895"/>
      <c r="E26" s="896"/>
      <c r="F26" s="896"/>
      <c r="G26" s="896"/>
      <c r="H26" s="896"/>
    </row>
    <row r="27" spans="1:8" ht="20.100000000000001" customHeight="1" x14ac:dyDescent="0.25">
      <c r="A27" s="1876" t="s">
        <v>1422</v>
      </c>
      <c r="B27" s="2178" t="s">
        <v>3454</v>
      </c>
      <c r="C27" s="893"/>
      <c r="E27" s="896"/>
      <c r="F27" s="896"/>
      <c r="G27" s="896"/>
      <c r="H27" s="896"/>
    </row>
    <row r="28" spans="1:8" ht="20.100000000000001" customHeight="1" x14ac:dyDescent="0.25">
      <c r="A28" s="1877">
        <v>14</v>
      </c>
      <c r="B28" s="2178" t="s">
        <v>3549</v>
      </c>
      <c r="C28" s="893"/>
      <c r="D28" s="895"/>
      <c r="E28" s="896"/>
      <c r="F28" s="896"/>
      <c r="G28" s="896"/>
      <c r="H28" s="896"/>
    </row>
    <row r="29" spans="1:8" ht="20.100000000000001" customHeight="1" x14ac:dyDescent="0.25"/>
    <row r="30" spans="1:8" ht="20.100000000000001" customHeight="1" x14ac:dyDescent="0.25"/>
    <row r="31" spans="1:8" ht="20.100000000000001" customHeight="1" x14ac:dyDescent="0.25"/>
    <row r="32" spans="1:8" ht="20.100000000000001" customHeight="1" x14ac:dyDescent="0.25"/>
    <row r="33" ht="20.100000000000001" customHeight="1" x14ac:dyDescent="0.25"/>
    <row r="34" ht="20.100000000000001" customHeight="1" x14ac:dyDescent="0.25"/>
    <row r="35" ht="20.100000000000001" customHeight="1" x14ac:dyDescent="0.25"/>
    <row r="36" ht="20.100000000000001" customHeight="1" x14ac:dyDescent="0.25"/>
    <row r="37" ht="20.100000000000001" customHeight="1" x14ac:dyDescent="0.25"/>
    <row r="38" ht="20.100000000000001" customHeight="1" x14ac:dyDescent="0.25"/>
    <row r="39" ht="20.100000000000001" customHeight="1" x14ac:dyDescent="0.25"/>
    <row r="40" ht="20.100000000000001" customHeight="1" x14ac:dyDescent="0.25"/>
    <row r="41" ht="20.100000000000001" customHeight="1" x14ac:dyDescent="0.25"/>
    <row r="42" ht="20.100000000000001" customHeight="1" x14ac:dyDescent="0.25"/>
    <row r="43" ht="17.100000000000001" customHeight="1" x14ac:dyDescent="0.25"/>
    <row r="44" ht="20.100000000000001" customHeight="1" x14ac:dyDescent="0.25"/>
    <row r="45" ht="20.100000000000001" customHeight="1" x14ac:dyDescent="0.25"/>
    <row r="46" ht="27" customHeight="1" x14ac:dyDescent="0.25"/>
    <row r="47" ht="20.100000000000001" customHeight="1" x14ac:dyDescent="0.25"/>
    <row r="48"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5.5" customHeight="1" x14ac:dyDescent="0.25"/>
    <row r="57" ht="20.100000000000001" customHeight="1" x14ac:dyDescent="0.25"/>
    <row r="58" ht="27.75" customHeight="1" x14ac:dyDescent="0.25"/>
    <row r="59" ht="20.100000000000001" customHeight="1" x14ac:dyDescent="0.25"/>
    <row r="60" ht="20.100000000000001" customHeight="1" x14ac:dyDescent="0.25"/>
    <row r="61" ht="20.100000000000001" customHeight="1" x14ac:dyDescent="0.25"/>
  </sheetData>
  <customSheetViews>
    <customSheetView guid="{9C153D9E-615C-443B-9CD7-551163282F03}" scale="150" showPageBreaks="1" view="pageBreakPreview" topLeftCell="A7">
      <selection activeCell="B28" sqref="B28"/>
      <rowBreaks count="1" manualBreakCount="1">
        <brk id="40" max="16383" man="1"/>
      </rowBreaks>
      <pageMargins left="0.314" right="0.314" top="0.11799999999999999" bottom="0.27500000000000002" header="0.157" footer="0.11799999999999999"/>
      <pageSetup firstPageNumber="57" orientation="landscape" r:id="rId1"/>
      <headerFooter>
        <oddFooter>&amp;C&amp;P</oddFooter>
      </headerFooter>
    </customSheetView>
    <customSheetView guid="{BE9F68F7-D81B-4526-9959-D871EC50BDFF}" scale="150" showPageBreaks="1" view="pageBreakPreview" topLeftCell="A7">
      <selection activeCell="B28" sqref="B28"/>
      <rowBreaks count="1" manualBreakCount="1">
        <brk id="40" max="16383" man="1"/>
      </rowBreaks>
      <pageMargins left="0.314" right="0.314" top="0.11799999999999999" bottom="0.27500000000000002" header="0.157" footer="0.11799999999999999"/>
      <pageSetup firstPageNumber="57" orientation="landscape" r:id="rId2"/>
      <headerFooter>
        <oddFooter>&amp;C&amp;P</oddFooter>
      </headerFooter>
    </customSheetView>
    <customSheetView guid="{EF790C5B-80DA-4544-9EB7-EFE0323B2298}" scale="150" showPageBreaks="1" view="pageBreakPreview">
      <selection activeCell="B20" sqref="B20"/>
      <rowBreaks count="1" manualBreakCount="1">
        <brk id="40" max="16383" man="1"/>
      </rowBreaks>
      <pageMargins left="0.314" right="0.314" top="0.11799999999999999" bottom="0.27500000000000002" header="0.157" footer="0.11799999999999999"/>
      <pageSetup firstPageNumber="57" orientation="landscape" r:id="rId3"/>
      <headerFooter>
        <oddFooter>&amp;C&amp;P</oddFooter>
      </headerFooter>
    </customSheetView>
    <customSheetView guid="{C9D2DBB1-CD01-4732-8C86-64BE16C94753}" scale="90" showPageBreaks="1" view="pageBreakPreview">
      <rowBreaks count="1" manualBreakCount="1">
        <brk id="39" max="16383" man="1"/>
      </rowBreaks>
      <pageMargins left="0.314" right="0.314" top="0.11799999999999999" bottom="0.27500000000000002" header="0.157" footer="0.11799999999999999"/>
      <pageSetup firstPageNumber="57" orientation="landscape" r:id="rId4"/>
      <headerFooter>
        <oddFooter>&amp;C&amp;P</oddFooter>
      </headerFooter>
    </customSheetView>
    <customSheetView guid="{BFEC163F-7C4E-49B7-9F32-15225772E72F}" scale="90" showPageBreaks="1" view="pageBreakPreview">
      <selection activeCell="A2" sqref="A2"/>
      <rowBreaks count="1" manualBreakCount="1">
        <brk id="39" max="16383" man="1"/>
      </rowBreaks>
      <pageMargins left="0.314" right="0.314" top="0.11799999999999999" bottom="0.27500000000000002" header="0.157" footer="0.11799999999999999"/>
      <pageSetup firstPageNumber="57" orientation="landscape" r:id="rId5"/>
      <headerFooter>
        <oddFooter>&amp;C&amp;P</oddFooter>
      </headerFooter>
    </customSheetView>
    <customSheetView guid="{5529DB6B-163A-4048-9107-267B30B97DF3}" scale="90" showPageBreaks="1" view="pageBreakPreview">
      <selection activeCell="A2" sqref="A2"/>
      <rowBreaks count="1" manualBreakCount="1">
        <brk id="39" max="16383" man="1"/>
      </rowBreaks>
      <pageMargins left="0.314" right="0.314" top="0.11799999999999999" bottom="0.27500000000000002" header="0.157" footer="0.11799999999999999"/>
      <pageSetup firstPageNumber="57" orientation="landscape" r:id="rId6"/>
      <headerFooter>
        <oddFooter>&amp;C&amp;P</oddFooter>
      </headerFooter>
    </customSheetView>
    <customSheetView guid="{9B0763AA-FA4B-479A-900C-C113E8BEEFEB}" scale="110" showPageBreaks="1" view="pageBreakPreview" topLeftCell="A16">
      <selection activeCell="B28" sqref="B28"/>
      <rowBreaks count="1" manualBreakCount="1">
        <brk id="41" max="16383" man="1"/>
      </rowBreaks>
      <pageMargins left="0.314" right="0.314" top="0.11799999999999999" bottom="0.27500000000000002" header="0.157" footer="0.11799999999999999"/>
      <pageSetup firstPageNumber="57" orientation="landscape" r:id="rId7"/>
      <headerFooter>
        <oddFooter>&amp;C&amp;P</oddFooter>
      </headerFooter>
    </customSheetView>
    <customSheetView guid="{89903799-8228-4A6D-8A81-7F80BC61226D}" scale="150" showPageBreaks="1" view="pageBreakPreview" topLeftCell="C1">
      <selection activeCell="B28" sqref="B28"/>
      <rowBreaks count="1" manualBreakCount="1">
        <brk id="40" max="16383" man="1"/>
      </rowBreaks>
      <pageMargins left="0.314" right="0.314" top="0.11799999999999999" bottom="0.27500000000000002" header="0.157" footer="0.11799999999999999"/>
      <pageSetup firstPageNumber="57" orientation="landscape" r:id="rId8"/>
      <headerFooter>
        <oddFooter>&amp;C&amp;P</oddFooter>
      </headerFooter>
    </customSheetView>
    <customSheetView guid="{2524630E-605A-4616-AD5D-6CF7B1E9752C}" scale="150" showPageBreaks="1" view="pageBreakPreview">
      <selection activeCell="B20" sqref="B20"/>
      <rowBreaks count="1" manualBreakCount="1">
        <brk id="40" max="16383" man="1"/>
      </rowBreaks>
      <pageMargins left="0.314" right="0.314" top="0.11799999999999999" bottom="0.27500000000000002" header="0.157" footer="0.11799999999999999"/>
      <pageSetup firstPageNumber="57" orientation="landscape" r:id="rId9"/>
      <headerFooter>
        <oddFooter>&amp;C&amp;P</oddFooter>
      </headerFooter>
    </customSheetView>
  </customSheetViews>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ageMargins left="0.314" right="0.314" top="0.11799999999999999" bottom="0.27500000000000002" header="0.157" footer="0.11799999999999999"/>
  <pageSetup firstPageNumber="57" orientation="landscape" r:id="rId10"/>
  <headerFooter>
    <oddFooter>&amp;C&amp;P</oddFooter>
  </headerFooter>
  <rowBreaks count="1" manualBreakCount="1">
    <brk id="40" max="16383" man="1"/>
  </rowBreaks>
  <drawing r:id="rId1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view="pageBreakPreview" topLeftCell="A10" zoomScale="110" zoomScaleNormal="130" zoomScaleSheetLayoutView="110" zoomScalePageLayoutView="110" workbookViewId="0">
      <selection activeCell="B15" sqref="B15"/>
    </sheetView>
  </sheetViews>
  <sheetFormatPr defaultColWidth="9.140625" defaultRowHeight="12.75" x14ac:dyDescent="0.2"/>
  <cols>
    <col min="1" max="1" width="8.5703125" style="10" customWidth="1"/>
    <col min="2" max="2" width="71.140625" style="10" customWidth="1"/>
    <col min="3" max="3" width="22.5703125" style="10" customWidth="1"/>
    <col min="4" max="4" width="33.140625" style="10" customWidth="1"/>
  </cols>
  <sheetData>
    <row r="1" spans="1:5" x14ac:dyDescent="0.2">
      <c r="A1" s="739" t="s">
        <v>1423</v>
      </c>
      <c r="B1" s="745"/>
      <c r="C1" s="745"/>
      <c r="D1" s="746"/>
    </row>
    <row r="2" spans="1:5" x14ac:dyDescent="0.2">
      <c r="A2" s="462" t="s">
        <v>3390</v>
      </c>
      <c r="B2" s="745"/>
      <c r="C2" s="745"/>
      <c r="D2" s="746"/>
    </row>
    <row r="3" spans="1:5" x14ac:dyDescent="0.2">
      <c r="A3" s="462"/>
      <c r="B3" s="745"/>
      <c r="C3" s="746"/>
      <c r="D3" s="746"/>
    </row>
    <row r="4" spans="1:5" x14ac:dyDescent="0.2">
      <c r="C4" s="7"/>
      <c r="D4" s="7"/>
    </row>
    <row r="5" spans="1:5" ht="13.5" x14ac:dyDescent="0.25">
      <c r="A5" s="743"/>
      <c r="B5" s="7"/>
      <c r="C5" s="742"/>
      <c r="D5" s="7"/>
    </row>
    <row r="6" spans="1:5" ht="13.5" x14ac:dyDescent="0.25">
      <c r="A6" s="747" t="s">
        <v>1424</v>
      </c>
      <c r="B6" s="748"/>
      <c r="C6" s="749" t="s">
        <v>1425</v>
      </c>
      <c r="D6" s="749" t="s">
        <v>1426</v>
      </c>
    </row>
    <row r="7" spans="1:5" x14ac:dyDescent="0.2">
      <c r="A7" s="2810" t="s">
        <v>1427</v>
      </c>
      <c r="B7" s="2814" t="s">
        <v>1428</v>
      </c>
      <c r="C7" s="2818" t="s">
        <v>3894</v>
      </c>
      <c r="D7" s="2821" t="s">
        <v>3576</v>
      </c>
    </row>
    <row r="8" spans="1:5" x14ac:dyDescent="0.2">
      <c r="A8" s="2811"/>
      <c r="B8" s="2815"/>
      <c r="C8" s="2819"/>
      <c r="D8" s="2822"/>
    </row>
    <row r="9" spans="1:5" x14ac:dyDescent="0.2">
      <c r="A9" s="2811"/>
      <c r="B9" s="2815"/>
      <c r="C9" s="2820"/>
      <c r="D9" s="2823"/>
    </row>
    <row r="10" spans="1:5" ht="13.5" x14ac:dyDescent="0.25">
      <c r="A10" s="2811"/>
      <c r="B10" s="2815"/>
      <c r="C10" s="750" t="s">
        <v>1429</v>
      </c>
      <c r="D10" s="2824" t="s">
        <v>1430</v>
      </c>
    </row>
    <row r="11" spans="1:5" ht="13.5" x14ac:dyDescent="0.25">
      <c r="A11" s="2812"/>
      <c r="B11" s="2816"/>
      <c r="C11" s="751" t="s">
        <v>1431</v>
      </c>
      <c r="D11" s="2825"/>
    </row>
    <row r="12" spans="1:5" ht="14.25" thickBot="1" x14ac:dyDescent="0.3">
      <c r="A12" s="2813"/>
      <c r="B12" s="2817"/>
      <c r="C12" s="752" t="s">
        <v>1432</v>
      </c>
      <c r="D12" s="2826"/>
    </row>
    <row r="13" spans="1:5" ht="24.95" customHeight="1" thickTop="1" x14ac:dyDescent="0.25">
      <c r="A13" s="1316">
        <v>201</v>
      </c>
      <c r="B13" s="1999" t="s">
        <v>1433</v>
      </c>
      <c r="C13" s="1098"/>
      <c r="D13" s="1315"/>
    </row>
    <row r="14" spans="1:5" ht="24.95" customHeight="1" x14ac:dyDescent="0.25">
      <c r="A14" s="1316">
        <f>A13+1</f>
        <v>202</v>
      </c>
      <c r="B14" s="2179" t="s">
        <v>3892</v>
      </c>
      <c r="C14" s="753"/>
      <c r="D14" s="754"/>
      <c r="E14" s="1395"/>
    </row>
    <row r="15" spans="1:5" ht="24.95" customHeight="1" x14ac:dyDescent="0.25">
      <c r="A15" s="1316">
        <f t="shared" ref="A15:A29" si="0">A14+1</f>
        <v>203</v>
      </c>
      <c r="B15" s="2179" t="s">
        <v>1434</v>
      </c>
      <c r="C15" s="753"/>
      <c r="D15" s="754"/>
    </row>
    <row r="16" spans="1:5" ht="24.95" customHeight="1" x14ac:dyDescent="0.25">
      <c r="A16" s="1316">
        <f t="shared" si="0"/>
        <v>204</v>
      </c>
      <c r="B16" s="2000" t="s">
        <v>3893</v>
      </c>
      <c r="C16" s="753"/>
      <c r="D16" s="754"/>
    </row>
    <row r="17" spans="1:5" ht="24.95" customHeight="1" x14ac:dyDescent="0.25">
      <c r="A17" s="1316">
        <f t="shared" si="0"/>
        <v>205</v>
      </c>
      <c r="B17" s="2000" t="s">
        <v>1435</v>
      </c>
      <c r="C17" s="753"/>
      <c r="D17" s="754"/>
    </row>
    <row r="18" spans="1:5" ht="24.95" customHeight="1" x14ac:dyDescent="0.25">
      <c r="A18" s="1316">
        <f t="shared" si="0"/>
        <v>206</v>
      </c>
      <c r="B18" s="2000" t="s">
        <v>1436</v>
      </c>
      <c r="C18" s="753"/>
      <c r="D18" s="754"/>
      <c r="E18" s="1395"/>
    </row>
    <row r="19" spans="1:5" ht="24.95" customHeight="1" x14ac:dyDescent="0.25">
      <c r="A19" s="1316">
        <f t="shared" si="0"/>
        <v>207</v>
      </c>
      <c r="B19" s="2179" t="s">
        <v>3550</v>
      </c>
      <c r="C19" s="160"/>
      <c r="D19" s="1397"/>
      <c r="E19" s="1395"/>
    </row>
    <row r="20" spans="1:5" ht="24.95" customHeight="1" x14ac:dyDescent="0.25">
      <c r="A20" s="1316">
        <f t="shared" si="0"/>
        <v>208</v>
      </c>
      <c r="B20" s="2000" t="s">
        <v>1437</v>
      </c>
      <c r="C20" s="753"/>
      <c r="D20" s="754"/>
      <c r="E20" s="1395"/>
    </row>
    <row r="21" spans="1:5" ht="24.95" customHeight="1" x14ac:dyDescent="0.25">
      <c r="A21" s="1316">
        <f t="shared" si="0"/>
        <v>209</v>
      </c>
      <c r="B21" s="2000" t="s">
        <v>1438</v>
      </c>
      <c r="C21" s="753"/>
      <c r="D21" s="754"/>
      <c r="E21" s="1395"/>
    </row>
    <row r="22" spans="1:5" ht="24.95" customHeight="1" x14ac:dyDescent="0.25">
      <c r="A22" s="1316">
        <f t="shared" si="0"/>
        <v>210</v>
      </c>
      <c r="B22" s="2000" t="s">
        <v>1439</v>
      </c>
      <c r="C22" s="753"/>
      <c r="D22" s="754"/>
      <c r="E22" s="1395"/>
    </row>
    <row r="23" spans="1:5" ht="24.95" customHeight="1" x14ac:dyDescent="0.25">
      <c r="A23" s="1316">
        <f>A22+1</f>
        <v>211</v>
      </c>
      <c r="B23" s="2179" t="s">
        <v>3551</v>
      </c>
      <c r="C23" s="753"/>
      <c r="D23" s="754"/>
      <c r="E23" s="1395"/>
    </row>
    <row r="24" spans="1:5" ht="24.95" customHeight="1" x14ac:dyDescent="0.25">
      <c r="A24" s="1316">
        <f t="shared" si="0"/>
        <v>212</v>
      </c>
      <c r="B24" s="2179" t="s">
        <v>3895</v>
      </c>
      <c r="C24" s="753"/>
      <c r="D24" s="754"/>
      <c r="E24" s="1395"/>
    </row>
    <row r="25" spans="1:5" ht="24.95" customHeight="1" x14ac:dyDescent="0.25">
      <c r="A25" s="1316">
        <f t="shared" si="0"/>
        <v>213</v>
      </c>
      <c r="B25" s="2000" t="s">
        <v>1440</v>
      </c>
      <c r="C25" s="753"/>
      <c r="D25" s="754"/>
      <c r="E25" s="1395"/>
    </row>
    <row r="26" spans="1:5" ht="24.95" customHeight="1" x14ac:dyDescent="0.25">
      <c r="A26" s="1316">
        <f t="shared" si="0"/>
        <v>214</v>
      </c>
      <c r="B26" s="1878" t="s">
        <v>3896</v>
      </c>
      <c r="C26" s="753"/>
      <c r="D26" s="754"/>
      <c r="E26" s="1395"/>
    </row>
    <row r="27" spans="1:5" ht="24.95" customHeight="1" x14ac:dyDescent="0.25">
      <c r="A27" s="1316">
        <f t="shared" si="0"/>
        <v>215</v>
      </c>
      <c r="B27" s="1878" t="s">
        <v>3897</v>
      </c>
      <c r="C27" s="753"/>
      <c r="D27" s="754"/>
      <c r="E27" s="1395"/>
    </row>
    <row r="28" spans="1:5" ht="24.95" customHeight="1" x14ac:dyDescent="0.25">
      <c r="A28" s="1316">
        <f t="shared" si="0"/>
        <v>216</v>
      </c>
      <c r="B28" s="2001" t="s">
        <v>1441</v>
      </c>
      <c r="C28" s="1396"/>
      <c r="D28" s="1097"/>
    </row>
    <row r="29" spans="1:5" ht="24.95" customHeight="1" x14ac:dyDescent="0.25">
      <c r="A29" s="1316">
        <f t="shared" si="0"/>
        <v>217</v>
      </c>
      <c r="B29" s="2002" t="s">
        <v>1442</v>
      </c>
      <c r="C29" s="1398"/>
      <c r="D29" s="754"/>
      <c r="E29" s="1395"/>
    </row>
    <row r="30" spans="1:5" ht="13.5" x14ac:dyDescent="0.2">
      <c r="B30" s="1190"/>
      <c r="C30" s="1191"/>
    </row>
    <row r="31" spans="1:5" ht="13.5" x14ac:dyDescent="0.2">
      <c r="B31" s="1190"/>
      <c r="C31" s="1191"/>
    </row>
    <row r="32" spans="1:5" ht="13.5" x14ac:dyDescent="0.2">
      <c r="B32" s="1190"/>
      <c r="C32" s="1191"/>
    </row>
    <row r="33" spans="2:3" ht="13.5" x14ac:dyDescent="0.2">
      <c r="B33" s="1190"/>
      <c r="C33" s="1191"/>
    </row>
  </sheetData>
  <customSheetViews>
    <customSheetView guid="{9C153D9E-615C-443B-9CD7-551163282F03}" scale="180" showPageBreaks="1" printArea="1" view="pageBreakPreview" topLeftCell="A22">
      <selection activeCell="B24" sqref="B24"/>
      <pageMargins left="0.314" right="0.314" top="0.11799999999999999" bottom="0.27500000000000002" header="0.157" footer="0.11799999999999999"/>
      <pageSetup scale="99" firstPageNumber="51" orientation="landscape" r:id="rId1"/>
      <headerFooter>
        <oddFooter>&amp;C&amp;P</oddFooter>
      </headerFooter>
    </customSheetView>
    <customSheetView guid="{BE9F68F7-D81B-4526-9959-D871EC50BDFF}" scale="180" showPageBreaks="1" printArea="1" view="pageBreakPreview" topLeftCell="A22">
      <selection activeCell="B24" sqref="B24"/>
      <pageMargins left="0.314" right="0.314" top="0.11799999999999999" bottom="0.27500000000000002" header="0.157" footer="0.11799999999999999"/>
      <pageSetup scale="99" firstPageNumber="51" orientation="landscape" r:id="rId2"/>
      <headerFooter>
        <oddFooter>&amp;C&amp;P</oddFooter>
      </headerFooter>
    </customSheetView>
    <customSheetView guid="{EF790C5B-80DA-4544-9EB7-EFE0323B2298}" scale="154" showPageBreaks="1" printArea="1" view="pageBreakPreview" topLeftCell="A15">
      <selection activeCell="C20" sqref="C20"/>
      <pageMargins left="0.314" right="0.314" top="0.11799999999999999" bottom="0.27500000000000002" header="0.157" footer="0.11799999999999999"/>
      <pageSetup scale="99" firstPageNumber="51" orientation="landscape" r:id="rId3"/>
      <headerFooter>
        <oddFooter>&amp;C&amp;P</oddFooter>
      </headerFooter>
    </customSheetView>
    <customSheetView guid="{C9D2DBB1-CD01-4732-8C86-64BE16C94753}" scale="90" showPageBreaks="1" printArea="1" view="pageBreakPreview">
      <pageMargins left="0.314" right="0.314" top="0.11799999999999999" bottom="0.27500000000000002" header="0.157" footer="0.11799999999999999"/>
      <pageSetup scale="99" firstPageNumber="51" orientation="landscape" r:id="rId4"/>
      <headerFooter>
        <oddFooter>&amp;C&amp;P</oddFooter>
      </headerFooter>
    </customSheetView>
    <customSheetView guid="{BFEC163F-7C4E-49B7-9F32-15225772E72F}" scale="90" showPageBreaks="1" printArea="1" view="pageBreakPreview">
      <selection activeCell="A2" sqref="A2"/>
      <pageMargins left="0.314" right="0.314" top="0.11799999999999999" bottom="0.27500000000000002" header="0.157" footer="0.11799999999999999"/>
      <pageSetup scale="99" firstPageNumber="51" orientation="landscape" r:id="rId5"/>
      <headerFooter>
        <oddFooter>&amp;C&amp;P</oddFooter>
      </headerFooter>
    </customSheetView>
    <customSheetView guid="{5529DB6B-163A-4048-9107-267B30B97DF3}" scale="90" showPageBreaks="1" printArea="1" view="pageBreakPreview">
      <selection activeCell="A2" sqref="A2"/>
      <pageMargins left="0.314" right="0.314" top="0.11799999999999999" bottom="0.27500000000000002" header="0.157" footer="0.11799999999999999"/>
      <pageSetup scale="99" firstPageNumber="51" orientation="landscape" r:id="rId6"/>
      <headerFooter>
        <oddFooter>&amp;C&amp;P</oddFooter>
      </headerFooter>
    </customSheetView>
    <customSheetView guid="{9B0763AA-FA4B-479A-900C-C113E8BEEFEB}" scale="90" showPageBreaks="1" printArea="1" view="pageBreakPreview">
      <selection activeCell="A2" sqref="A2"/>
      <pageMargins left="0.314" right="0.314" top="0.11799999999999999" bottom="0.27500000000000002" header="0.157" footer="0.11799999999999999"/>
      <pageSetup scale="99" firstPageNumber="51" orientation="landscape" r:id="rId7"/>
      <headerFooter>
        <oddFooter>&amp;C&amp;P</oddFooter>
      </headerFooter>
    </customSheetView>
    <customSheetView guid="{89903799-8228-4A6D-8A81-7F80BC61226D}" scale="180" showPageBreaks="1" printArea="1" view="pageBreakPreview" topLeftCell="B1">
      <selection activeCell="B18" sqref="B18"/>
      <pageMargins left="0.314" right="0.314" top="0.11799999999999999" bottom="0.27500000000000002" header="0.157" footer="0.11799999999999999"/>
      <pageSetup scale="99" firstPageNumber="51" orientation="landscape" r:id="rId8"/>
      <headerFooter>
        <oddFooter>&amp;C&amp;P</oddFooter>
      </headerFooter>
    </customSheetView>
    <customSheetView guid="{2524630E-605A-4616-AD5D-6CF7B1E9752C}" scale="154" showPageBreaks="1" printArea="1" view="pageBreakPreview" topLeftCell="A15">
      <selection activeCell="C20" sqref="C20"/>
      <pageMargins left="0.314" right="0.314" top="0.11799999999999999" bottom="0.27500000000000002" header="0.157" footer="0.11799999999999999"/>
      <pageSetup scale="99" firstPageNumber="51" orientation="landscape" r:id="rId9"/>
      <headerFooter>
        <oddFooter>&amp;C&amp;P</oddFooter>
      </headerFooter>
    </customSheetView>
  </customSheetViews>
  <mergeCells count="5">
    <mergeCell ref="A7:A12"/>
    <mergeCell ref="B7:B12"/>
    <mergeCell ref="C7:C9"/>
    <mergeCell ref="D7:D9"/>
    <mergeCell ref="D10:D12"/>
  </mergeCells>
  <pageMargins left="0.314" right="0.314" top="0.11799999999999999" bottom="0.27500000000000002" header="0.157" footer="0.11799999999999999"/>
  <pageSetup scale="99" firstPageNumber="51" orientation="landscape" r:id="rId10"/>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view="pageBreakPreview" topLeftCell="C7" zoomScale="160" zoomScaleNormal="80" zoomScaleSheetLayoutView="160" workbookViewId="0">
      <selection activeCell="B27" sqref="B27"/>
    </sheetView>
  </sheetViews>
  <sheetFormatPr defaultColWidth="9.140625" defaultRowHeight="12.75" x14ac:dyDescent="0.2"/>
  <cols>
    <col min="1" max="1" width="8.5703125" style="10" customWidth="1"/>
    <col min="2" max="2" width="84" style="10" customWidth="1"/>
    <col min="3" max="4" width="20.42578125" style="10" customWidth="1"/>
  </cols>
  <sheetData>
    <row r="1" spans="1:5" x14ac:dyDescent="0.2">
      <c r="A1" s="739" t="s">
        <v>1443</v>
      </c>
      <c r="B1" s="745"/>
      <c r="C1" s="745"/>
      <c r="D1" s="746"/>
    </row>
    <row r="2" spans="1:5" x14ac:dyDescent="0.2">
      <c r="A2" s="462" t="s">
        <v>3391</v>
      </c>
      <c r="C2" s="745"/>
      <c r="D2" s="745"/>
    </row>
    <row r="3" spans="1:5" ht="15.75" customHeight="1" x14ac:dyDescent="0.2">
      <c r="A3" s="462"/>
      <c r="C3" s="745"/>
      <c r="D3" s="745"/>
    </row>
    <row r="4" spans="1:5" ht="13.5" x14ac:dyDescent="0.25">
      <c r="A4" s="747" t="s">
        <v>1444</v>
      </c>
      <c r="B4" s="748"/>
      <c r="C4" s="749" t="s">
        <v>1445</v>
      </c>
      <c r="D4" s="749" t="s">
        <v>1446</v>
      </c>
    </row>
    <row r="5" spans="1:5" x14ac:dyDescent="0.2">
      <c r="A5" s="2810" t="s">
        <v>1447</v>
      </c>
      <c r="B5" s="2828" t="s">
        <v>1448</v>
      </c>
      <c r="C5" s="2830" t="s">
        <v>3577</v>
      </c>
      <c r="D5" s="2830" t="s">
        <v>1449</v>
      </c>
    </row>
    <row r="6" spans="1:5" x14ac:dyDescent="0.2">
      <c r="A6" s="2811"/>
      <c r="B6" s="2607"/>
      <c r="C6" s="2831"/>
      <c r="D6" s="2831"/>
    </row>
    <row r="7" spans="1:5" x14ac:dyDescent="0.2">
      <c r="A7" s="2811"/>
      <c r="B7" s="2607"/>
      <c r="C7" s="2832"/>
      <c r="D7" s="2832"/>
    </row>
    <row r="8" spans="1:5" ht="13.5" x14ac:dyDescent="0.25">
      <c r="A8" s="2811"/>
      <c r="B8" s="2607"/>
      <c r="C8" s="750" t="s">
        <v>1450</v>
      </c>
      <c r="D8" s="2825" t="s">
        <v>1451</v>
      </c>
    </row>
    <row r="9" spans="1:5" x14ac:dyDescent="0.2">
      <c r="A9" s="2811"/>
      <c r="B9" s="2607"/>
      <c r="C9" s="2834" t="s">
        <v>1452</v>
      </c>
      <c r="D9" s="2833"/>
    </row>
    <row r="10" spans="1:5" x14ac:dyDescent="0.2">
      <c r="A10" s="2811"/>
      <c r="B10" s="2607"/>
      <c r="C10" s="2835"/>
      <c r="D10" s="2833"/>
    </row>
    <row r="11" spans="1:5" ht="14.25" thickBot="1" x14ac:dyDescent="0.25">
      <c r="A11" s="2827"/>
      <c r="B11" s="2829"/>
      <c r="C11" s="757" t="s">
        <v>1453</v>
      </c>
      <c r="D11" s="2826"/>
    </row>
    <row r="12" spans="1:5" s="321" customFormat="1" ht="18.95" customHeight="1" thickTop="1" x14ac:dyDescent="0.2">
      <c r="A12" s="1338">
        <v>301</v>
      </c>
      <c r="B12" s="2003" t="s">
        <v>3898</v>
      </c>
      <c r="C12" s="772"/>
      <c r="D12" s="756"/>
      <c r="E12" s="1395"/>
    </row>
    <row r="13" spans="1:5" s="321" customFormat="1" ht="18.95" customHeight="1" x14ac:dyDescent="0.2">
      <c r="A13" s="1338">
        <f>A12+1</f>
        <v>302</v>
      </c>
      <c r="B13" s="2180" t="s">
        <v>3899</v>
      </c>
      <c r="C13" s="1096"/>
      <c r="D13" s="1097"/>
      <c r="E13" s="1395"/>
    </row>
    <row r="14" spans="1:5" s="321" customFormat="1" ht="18.95" customHeight="1" x14ac:dyDescent="0.2">
      <c r="A14" s="1338">
        <f t="shared" ref="A14:A33" si="0">A13+1</f>
        <v>303</v>
      </c>
      <c r="B14" s="2004" t="s">
        <v>1454</v>
      </c>
      <c r="C14" s="1096"/>
      <c r="D14" s="1097"/>
      <c r="E14" s="1395"/>
    </row>
    <row r="15" spans="1:5" s="321" customFormat="1" ht="18.95" customHeight="1" x14ac:dyDescent="0.2">
      <c r="A15" s="1338">
        <f t="shared" si="0"/>
        <v>304</v>
      </c>
      <c r="B15" s="2005" t="s">
        <v>3900</v>
      </c>
      <c r="C15" s="1339"/>
      <c r="D15" s="1339"/>
      <c r="E15" s="1395"/>
    </row>
    <row r="16" spans="1:5" s="321" customFormat="1" ht="18.95" customHeight="1" x14ac:dyDescent="0.2">
      <c r="A16" s="1338">
        <f t="shared" si="0"/>
        <v>305</v>
      </c>
      <c r="B16" s="2181" t="s">
        <v>3552</v>
      </c>
      <c r="C16" s="1340"/>
      <c r="D16" s="1340"/>
      <c r="E16" s="1395"/>
    </row>
    <row r="17" spans="1:5" s="321" customFormat="1" ht="18.95" customHeight="1" x14ac:dyDescent="0.2">
      <c r="A17" s="1338">
        <f t="shared" si="0"/>
        <v>306</v>
      </c>
      <c r="B17" s="2006" t="s">
        <v>1455</v>
      </c>
      <c r="C17" s="1339"/>
      <c r="D17" s="1339"/>
      <c r="E17" s="1395"/>
    </row>
    <row r="18" spans="1:5" s="321" customFormat="1" ht="18.95" customHeight="1" x14ac:dyDescent="0.2">
      <c r="A18" s="1338">
        <f t="shared" si="0"/>
        <v>307</v>
      </c>
      <c r="B18" s="2006" t="s">
        <v>3553</v>
      </c>
      <c r="C18" s="1339"/>
      <c r="D18" s="1339"/>
      <c r="E18" s="1395"/>
    </row>
    <row r="19" spans="1:5" s="321" customFormat="1" ht="18.95" customHeight="1" x14ac:dyDescent="0.2">
      <c r="A19" s="1338">
        <f t="shared" si="0"/>
        <v>308</v>
      </c>
      <c r="B19" s="2006" t="s">
        <v>1456</v>
      </c>
      <c r="C19" s="1339"/>
      <c r="D19" s="1339"/>
      <c r="E19" s="1395"/>
    </row>
    <row r="20" spans="1:5" s="321" customFormat="1" ht="18.95" customHeight="1" x14ac:dyDescent="0.2">
      <c r="A20" s="1338">
        <f t="shared" si="0"/>
        <v>309</v>
      </c>
      <c r="B20" s="1899" t="s">
        <v>1457</v>
      </c>
      <c r="C20" s="1339"/>
      <c r="D20" s="1339"/>
      <c r="E20" s="1395"/>
    </row>
    <row r="21" spans="1:5" s="321" customFormat="1" ht="18.95" customHeight="1" x14ac:dyDescent="0.2">
      <c r="A21" s="1338">
        <f t="shared" si="0"/>
        <v>310</v>
      </c>
      <c r="B21" s="2006" t="s">
        <v>1458</v>
      </c>
      <c r="C21" s="1339"/>
      <c r="D21" s="1339"/>
      <c r="E21" s="1395"/>
    </row>
    <row r="22" spans="1:5" s="321" customFormat="1" ht="18.95" customHeight="1" x14ac:dyDescent="0.2">
      <c r="A22" s="1338">
        <f t="shared" si="0"/>
        <v>311</v>
      </c>
      <c r="B22" s="2007" t="s">
        <v>1459</v>
      </c>
      <c r="C22" s="1340"/>
      <c r="D22" s="1340"/>
      <c r="E22" s="1395"/>
    </row>
    <row r="23" spans="1:5" s="321" customFormat="1" ht="18.95" customHeight="1" x14ac:dyDescent="0.2">
      <c r="A23" s="1338">
        <f t="shared" si="0"/>
        <v>312</v>
      </c>
      <c r="B23" s="2007" t="s">
        <v>1460</v>
      </c>
      <c r="C23" s="1340"/>
      <c r="D23" s="1340"/>
      <c r="E23" s="1395"/>
    </row>
    <row r="24" spans="1:5" s="321" customFormat="1" ht="18.95" customHeight="1" x14ac:dyDescent="0.2">
      <c r="A24" s="1338">
        <f t="shared" si="0"/>
        <v>313</v>
      </c>
      <c r="B24" s="2182" t="s">
        <v>3901</v>
      </c>
      <c r="C24" s="1339"/>
      <c r="D24" s="1339"/>
      <c r="E24" s="1395"/>
    </row>
    <row r="25" spans="1:5" s="321" customFormat="1" ht="18.95" customHeight="1" x14ac:dyDescent="0.2">
      <c r="A25" s="1338">
        <f t="shared" si="0"/>
        <v>314</v>
      </c>
      <c r="B25" s="2007" t="s">
        <v>1461</v>
      </c>
      <c r="C25" s="1340"/>
      <c r="D25" s="1340"/>
      <c r="E25" s="1395"/>
    </row>
    <row r="26" spans="1:5" s="321" customFormat="1" ht="18.95" customHeight="1" x14ac:dyDescent="0.2">
      <c r="A26" s="1338">
        <f t="shared" si="0"/>
        <v>315</v>
      </c>
      <c r="B26" s="2006" t="s">
        <v>1462</v>
      </c>
      <c r="C26" s="1339"/>
      <c r="D26" s="1339"/>
      <c r="E26" s="1395"/>
    </row>
    <row r="27" spans="1:5" s="321" customFormat="1" ht="18.95" customHeight="1" x14ac:dyDescent="0.2">
      <c r="A27" s="1338">
        <f t="shared" si="0"/>
        <v>316</v>
      </c>
      <c r="B27" s="2182" t="s">
        <v>3902</v>
      </c>
      <c r="C27" s="1339"/>
      <c r="D27" s="1339"/>
      <c r="E27" s="1395"/>
    </row>
    <row r="28" spans="1:5" s="321" customFormat="1" ht="18.95" customHeight="1" x14ac:dyDescent="0.2">
      <c r="A28" s="1338">
        <f t="shared" si="0"/>
        <v>317</v>
      </c>
      <c r="B28" s="2182" t="s">
        <v>3903</v>
      </c>
      <c r="C28" s="1339"/>
      <c r="D28" s="1339"/>
      <c r="E28" s="1395"/>
    </row>
    <row r="29" spans="1:5" s="321" customFormat="1" ht="18.95" customHeight="1" x14ac:dyDescent="0.2">
      <c r="A29" s="1338">
        <f t="shared" si="0"/>
        <v>318</v>
      </c>
      <c r="B29" s="2006" t="s">
        <v>1463</v>
      </c>
      <c r="C29" s="1339"/>
      <c r="D29" s="1339"/>
      <c r="E29" s="1395"/>
    </row>
    <row r="30" spans="1:5" s="321" customFormat="1" ht="18.95" customHeight="1" x14ac:dyDescent="0.2">
      <c r="A30" s="1338">
        <f t="shared" si="0"/>
        <v>319</v>
      </c>
      <c r="B30" s="2006" t="s">
        <v>3904</v>
      </c>
      <c r="C30" s="1339"/>
      <c r="D30" s="1339"/>
      <c r="E30" s="1395"/>
    </row>
    <row r="31" spans="1:5" s="321" customFormat="1" ht="18.95" customHeight="1" x14ac:dyDescent="0.2">
      <c r="A31" s="1338">
        <f t="shared" si="0"/>
        <v>320</v>
      </c>
      <c r="B31" s="2001" t="s">
        <v>1464</v>
      </c>
      <c r="C31" s="1339"/>
      <c r="D31" s="1339"/>
      <c r="E31" s="1395"/>
    </row>
    <row r="32" spans="1:5" s="321" customFormat="1" ht="18.95" customHeight="1" x14ac:dyDescent="0.2">
      <c r="A32" s="1338">
        <f t="shared" si="0"/>
        <v>321</v>
      </c>
      <c r="B32" s="2183" t="s">
        <v>3905</v>
      </c>
      <c r="C32" s="1339"/>
      <c r="D32" s="1339"/>
      <c r="E32" s="1395"/>
    </row>
    <row r="33" spans="1:5" s="321" customFormat="1" ht="18.95" customHeight="1" x14ac:dyDescent="0.2">
      <c r="A33" s="1338">
        <f t="shared" si="0"/>
        <v>322</v>
      </c>
      <c r="B33" s="2183" t="s">
        <v>3906</v>
      </c>
      <c r="C33" s="1339"/>
      <c r="D33" s="1339"/>
      <c r="E33" s="1395"/>
    </row>
    <row r="34" spans="1:5" ht="18.95" customHeight="1" x14ac:dyDescent="0.25">
      <c r="A34" s="80"/>
      <c r="B34" s="80"/>
      <c r="C34" s="80"/>
      <c r="D34" s="80"/>
    </row>
    <row r="35" spans="1:5" ht="13.5" x14ac:dyDescent="0.25">
      <c r="A35" s="80"/>
      <c r="B35" s="80"/>
      <c r="C35" s="80"/>
      <c r="D35" s="80"/>
    </row>
    <row r="36" spans="1:5" ht="13.5" x14ac:dyDescent="0.25">
      <c r="A36" s="80"/>
      <c r="B36" s="80"/>
      <c r="C36" s="80"/>
      <c r="D36" s="80"/>
    </row>
    <row r="37" spans="1:5" ht="13.5" x14ac:dyDescent="0.25">
      <c r="A37" s="80"/>
      <c r="B37" s="80"/>
      <c r="C37" s="80"/>
      <c r="D37" s="80"/>
    </row>
    <row r="38" spans="1:5" ht="13.5" x14ac:dyDescent="0.25">
      <c r="A38" s="80"/>
      <c r="B38" s="80"/>
      <c r="C38" s="80"/>
      <c r="D38" s="80"/>
    </row>
    <row r="39" spans="1:5" ht="13.5" x14ac:dyDescent="0.25">
      <c r="A39" s="80"/>
      <c r="B39" s="80"/>
      <c r="C39" s="80"/>
      <c r="D39" s="80"/>
    </row>
    <row r="40" spans="1:5" ht="13.5" x14ac:dyDescent="0.25">
      <c r="A40" s="80"/>
      <c r="B40" s="80"/>
      <c r="C40" s="80"/>
      <c r="D40" s="80"/>
    </row>
    <row r="41" spans="1:5" ht="13.5" x14ac:dyDescent="0.25">
      <c r="A41" s="80"/>
      <c r="B41" s="80"/>
      <c r="C41" s="80"/>
      <c r="D41" s="80"/>
    </row>
    <row r="47" spans="1:5" ht="15.75" x14ac:dyDescent="0.2">
      <c r="A47" s="469"/>
      <c r="B47" s="469"/>
      <c r="C47" s="469"/>
      <c r="D47" s="469"/>
    </row>
  </sheetData>
  <customSheetViews>
    <customSheetView guid="{9C153D9E-615C-443B-9CD7-551163282F03}" scale="160" showPageBreaks="1" printArea="1" view="pageBreakPreview" topLeftCell="A6">
      <selection activeCell="B27" sqref="B27"/>
      <pageMargins left="0.314" right="0.314" top="0.11799999999999999" bottom="0.27500000000000002" header="0.157" footer="0.11799999999999999"/>
      <pageSetup firstPageNumber="52" orientation="landscape" r:id="rId1"/>
      <headerFooter>
        <oddFooter>&amp;C&amp;P</oddFooter>
      </headerFooter>
    </customSheetView>
    <customSheetView guid="{BE9F68F7-D81B-4526-9959-D871EC50BDFF}" scale="160" showPageBreaks="1" printArea="1" view="pageBreakPreview" topLeftCell="A6">
      <selection activeCell="B27" sqref="B27"/>
      <pageMargins left="0.314" right="0.314" top="0.11799999999999999" bottom="0.27500000000000002" header="0.157" footer="0.11799999999999999"/>
      <pageSetup firstPageNumber="52" orientation="landscape" r:id="rId2"/>
      <headerFooter>
        <oddFooter>&amp;C&amp;P</oddFooter>
      </headerFooter>
    </customSheetView>
    <customSheetView guid="{EF790C5B-80DA-4544-9EB7-EFE0323B2298}" scale="160" showPageBreaks="1" printArea="1" view="pageBreakPreview">
      <selection activeCell="B5" sqref="B5:B11"/>
      <pageMargins left="0.314" right="0.314" top="0.11799999999999999" bottom="0.27500000000000002" header="0.157" footer="0.11799999999999999"/>
      <pageSetup firstPageNumber="52" orientation="landscape" r:id="rId3"/>
      <headerFooter>
        <oddFooter>&amp;C&amp;P</oddFooter>
      </headerFooter>
    </customSheetView>
    <customSheetView guid="{C9D2DBB1-CD01-4732-8C86-64BE16C94753}" scale="90" showPageBreaks="1" printArea="1" view="pageBreakPreview">
      <pageMargins left="0.314" right="0.314" top="0.11799999999999999" bottom="0.27500000000000002" header="0.157" footer="0.11799999999999999"/>
      <pageSetup firstPageNumber="52" orientation="landscape" r:id="rId4"/>
      <headerFooter>
        <oddFooter>&amp;C&amp;P</oddFooter>
      </headerFooter>
    </customSheetView>
    <customSheetView guid="{BFEC163F-7C4E-49B7-9F32-15225772E72F}" scale="90" showPageBreaks="1" printArea="1" view="pageBreakPreview" topLeftCell="A13">
      <selection activeCell="B3" sqref="B3"/>
      <pageMargins left="0.314" right="0.314" top="0.11799999999999999" bottom="0.27500000000000002" header="0.157" footer="0.11799999999999999"/>
      <pageSetup firstPageNumber="52" orientation="landscape" r:id="rId5"/>
      <headerFooter>
        <oddFooter>&amp;C&amp;P</oddFooter>
      </headerFooter>
    </customSheetView>
    <customSheetView guid="{5529DB6B-163A-4048-9107-267B30B97DF3}" scale="90" showPageBreaks="1" printArea="1" view="pageBreakPreview">
      <selection activeCell="B3" sqref="B3"/>
      <pageMargins left="0.314" right="0.314" top="0.11799999999999999" bottom="0.27500000000000002" header="0.157" footer="0.11799999999999999"/>
      <pageSetup firstPageNumber="52" orientation="landscape" r:id="rId6"/>
      <headerFooter>
        <oddFooter>&amp;C&amp;P</oddFooter>
      </headerFooter>
    </customSheetView>
    <customSheetView guid="{9B0763AA-FA4B-479A-900C-C113E8BEEFEB}" scale="90" showPageBreaks="1" printArea="1" view="pageBreakPreview">
      <selection activeCell="B3" sqref="B3"/>
      <pageMargins left="0.314" right="0.314" top="0.11799999999999999" bottom="0.27500000000000002" header="0.157" footer="0.11799999999999999"/>
      <pageSetup firstPageNumber="52" orientation="landscape" r:id="rId7"/>
      <headerFooter>
        <oddFooter>&amp;C&amp;P</oddFooter>
      </headerFooter>
    </customSheetView>
    <customSheetView guid="{89903799-8228-4A6D-8A81-7F80BC61226D}" scale="160" showPageBreaks="1" printArea="1" view="pageBreakPreview">
      <selection activeCell="B27" sqref="B27"/>
      <pageMargins left="0.314" right="0.314" top="0.11799999999999999" bottom="0.27500000000000002" header="0.157" footer="0.11799999999999999"/>
      <pageSetup firstPageNumber="52" orientation="landscape" r:id="rId8"/>
      <headerFooter>
        <oddFooter>&amp;C&amp;P</oddFooter>
      </headerFooter>
    </customSheetView>
    <customSheetView guid="{2524630E-605A-4616-AD5D-6CF7B1E9752C}" scale="160" showPageBreaks="1" printArea="1" view="pageBreakPreview">
      <selection activeCell="B5" sqref="B5:B11"/>
      <pageMargins left="0.314" right="0.314" top="0.11799999999999999" bottom="0.27500000000000002" header="0.157" footer="0.11799999999999999"/>
      <pageSetup firstPageNumber="52"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2" orientation="landscape" r:id="rId10"/>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5" sqref="F25"/>
    </sheetView>
  </sheetViews>
  <sheetFormatPr defaultColWidth="9.140625" defaultRowHeight="12.75" x14ac:dyDescent="0.2"/>
  <sheetData/>
  <customSheetViews>
    <customSheetView guid="{9C153D9E-615C-443B-9CD7-551163282F03}" state="hidden">
      <selection activeCell="F25" sqref="F25"/>
      <pageMargins left="0.7" right="0.7" top="0.75" bottom="0.75" header="0.3" footer="0.3"/>
    </customSheetView>
    <customSheetView guid="{BE9F68F7-D81B-4526-9959-D871EC50BDFF}" state="hidden">
      <selection activeCell="F25" sqref="F25"/>
      <pageMargins left="0.7" right="0.7" top="0.75" bottom="0.75" header="0.3" footer="0.3"/>
    </customSheetView>
    <customSheetView guid="{EF790C5B-80DA-4544-9EB7-EFE0323B2298}" state="hidden">
      <selection activeCell="F25" sqref="F25"/>
      <pageMargins left="0.7" right="0.7" top="0.75" bottom="0.75" header="0.3" footer="0.3"/>
    </customSheetView>
    <customSheetView guid="{2524630E-605A-4616-AD5D-6CF7B1E9752C}" state="hidden">
      <selection activeCell="F25" sqref="F25"/>
      <pageMargins left="0.7" right="0.7" top="0.75" bottom="0.75" header="0.3" footer="0.3"/>
    </customSheetView>
  </customSheetView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1" sqref="K21"/>
    </sheetView>
  </sheetViews>
  <sheetFormatPr defaultColWidth="9.140625" defaultRowHeight="12.75" x14ac:dyDescent="0.2"/>
  <sheetData/>
  <customSheetViews>
    <customSheetView guid="{9C153D9E-615C-443B-9CD7-551163282F03}" state="hidden">
      <selection activeCell="K21" sqref="K21"/>
      <pageMargins left="0.7" right="0.7" top="0.75" bottom="0.75" header="0.3" footer="0.3"/>
    </customSheetView>
    <customSheetView guid="{BE9F68F7-D81B-4526-9959-D871EC50BDFF}" state="hidden">
      <selection activeCell="K21" sqref="K21"/>
      <pageMargins left="0.7" right="0.7" top="0.75" bottom="0.75" header="0.3" footer="0.3"/>
    </customSheetView>
    <customSheetView guid="{EF790C5B-80DA-4544-9EB7-EFE0323B2298}" state="hidden">
      <selection activeCell="K21" sqref="K21"/>
      <pageMargins left="0.7" right="0.7" top="0.75" bottom="0.75" header="0.3" footer="0.3"/>
    </customSheetView>
    <customSheetView guid="{2524630E-605A-4616-AD5D-6CF7B1E9752C}" state="hidden">
      <selection activeCell="K21" sqref="K21"/>
      <pageMargins left="0.7" right="0.7" top="0.75" bottom="0.75" header="0.3" footer="0.3"/>
    </customSheetView>
  </customSheetView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view="pageBreakPreview" zoomScale="180" zoomScaleNormal="90" zoomScaleSheetLayoutView="180" zoomScalePageLayoutView="70" workbookViewId="0">
      <selection activeCell="B26" sqref="B26"/>
    </sheetView>
  </sheetViews>
  <sheetFormatPr defaultColWidth="9.140625" defaultRowHeight="12.75" x14ac:dyDescent="0.2"/>
  <cols>
    <col min="1" max="1" width="8.5703125" style="10" customWidth="1"/>
    <col min="2" max="2" width="81.7109375" style="10" customWidth="1"/>
    <col min="3" max="3" width="20.42578125" style="10" customWidth="1"/>
    <col min="4" max="4" width="23.140625" style="10" customWidth="1"/>
  </cols>
  <sheetData>
    <row r="1" spans="1:5" x14ac:dyDescent="0.2">
      <c r="A1" s="739" t="s">
        <v>1465</v>
      </c>
      <c r="B1" s="745"/>
      <c r="C1" s="745"/>
      <c r="D1" s="746"/>
    </row>
    <row r="2" spans="1:5" x14ac:dyDescent="0.2">
      <c r="A2" s="462" t="s">
        <v>3392</v>
      </c>
      <c r="C2" s="745"/>
      <c r="D2" s="745"/>
    </row>
    <row r="3" spans="1:5" x14ac:dyDescent="0.2">
      <c r="A3" s="462"/>
      <c r="C3" s="745"/>
      <c r="D3" s="745"/>
    </row>
    <row r="4" spans="1:5" ht="13.5" x14ac:dyDescent="0.25">
      <c r="A4" s="747" t="s">
        <v>1466</v>
      </c>
      <c r="B4" s="748"/>
      <c r="C4" s="749" t="s">
        <v>1467</v>
      </c>
      <c r="D4" s="749" t="s">
        <v>1468</v>
      </c>
    </row>
    <row r="5" spans="1:5" x14ac:dyDescent="0.2">
      <c r="A5" s="2810" t="s">
        <v>1469</v>
      </c>
      <c r="B5" s="2828" t="s">
        <v>1470</v>
      </c>
      <c r="C5" s="2830" t="s">
        <v>1471</v>
      </c>
      <c r="D5" s="2830" t="s">
        <v>1472</v>
      </c>
    </row>
    <row r="6" spans="1:5" x14ac:dyDescent="0.2">
      <c r="A6" s="2811"/>
      <c r="B6" s="2607"/>
      <c r="C6" s="2831"/>
      <c r="D6" s="2831"/>
    </row>
    <row r="7" spans="1:5" ht="18.75" customHeight="1" x14ac:dyDescent="0.2">
      <c r="A7" s="2811"/>
      <c r="B7" s="2607"/>
      <c r="C7" s="2832"/>
      <c r="D7" s="2832"/>
    </row>
    <row r="8" spans="1:5" ht="13.5" x14ac:dyDescent="0.25">
      <c r="A8" s="2811"/>
      <c r="B8" s="2607"/>
      <c r="C8" s="750" t="s">
        <v>1473</v>
      </c>
      <c r="D8" s="2825" t="s">
        <v>1474</v>
      </c>
    </row>
    <row r="9" spans="1:5" x14ac:dyDescent="0.2">
      <c r="A9" s="2811"/>
      <c r="B9" s="2607"/>
      <c r="C9" s="2834" t="s">
        <v>1475</v>
      </c>
      <c r="D9" s="2833"/>
    </row>
    <row r="10" spans="1:5" x14ac:dyDescent="0.2">
      <c r="A10" s="2811"/>
      <c r="B10" s="2607"/>
      <c r="C10" s="2835"/>
      <c r="D10" s="2833"/>
    </row>
    <row r="11" spans="1:5" ht="14.25" thickBot="1" x14ac:dyDescent="0.25">
      <c r="A11" s="2827"/>
      <c r="B11" s="2829"/>
      <c r="C11" s="757" t="s">
        <v>1476</v>
      </c>
      <c r="D11" s="2826"/>
    </row>
    <row r="12" spans="1:5" ht="20.100000000000001" customHeight="1" thickTop="1" x14ac:dyDescent="0.25">
      <c r="A12" s="1338">
        <v>401</v>
      </c>
      <c r="B12" s="1992" t="s">
        <v>1477</v>
      </c>
      <c r="C12" s="754"/>
      <c r="D12" s="754"/>
      <c r="E12" s="1395"/>
    </row>
    <row r="13" spans="1:5" ht="20.100000000000001" customHeight="1" x14ac:dyDescent="0.25">
      <c r="A13" s="1338">
        <f>A12+1</f>
        <v>402</v>
      </c>
      <c r="B13" s="2006" t="s">
        <v>1478</v>
      </c>
      <c r="C13" s="754"/>
      <c r="D13" s="754"/>
      <c r="E13" s="1395"/>
    </row>
    <row r="14" spans="1:5" ht="20.100000000000001" customHeight="1" x14ac:dyDescent="0.25">
      <c r="A14" s="1338">
        <f t="shared" ref="A14:A29" si="0">A13+1</f>
        <v>403</v>
      </c>
      <c r="B14" s="2006" t="s">
        <v>1479</v>
      </c>
      <c r="C14" s="160"/>
      <c r="D14" s="160"/>
      <c r="E14" s="1399"/>
    </row>
    <row r="15" spans="1:5" ht="19.5" customHeight="1" x14ac:dyDescent="0.25">
      <c r="A15" s="1338">
        <f t="shared" si="0"/>
        <v>404</v>
      </c>
      <c r="B15" s="2006" t="s">
        <v>3554</v>
      </c>
      <c r="C15" s="160"/>
      <c r="D15" s="160"/>
      <c r="E15" s="1399"/>
    </row>
    <row r="16" spans="1:5" ht="19.5" customHeight="1" x14ac:dyDescent="0.25">
      <c r="A16" s="1338">
        <f t="shared" si="0"/>
        <v>405</v>
      </c>
      <c r="B16" s="2006" t="s">
        <v>3556</v>
      </c>
      <c r="C16" s="160"/>
      <c r="D16" s="160"/>
      <c r="E16" s="1399"/>
    </row>
    <row r="17" spans="1:5" ht="20.100000000000001" customHeight="1" x14ac:dyDescent="0.25">
      <c r="A17" s="1338">
        <f t="shared" si="0"/>
        <v>406</v>
      </c>
      <c r="B17" s="2006" t="s">
        <v>1480</v>
      </c>
      <c r="C17" s="754"/>
      <c r="D17" s="754"/>
      <c r="E17" s="1395"/>
    </row>
    <row r="18" spans="1:5" ht="20.100000000000001" customHeight="1" x14ac:dyDescent="0.25">
      <c r="A18" s="1338">
        <f t="shared" si="0"/>
        <v>407</v>
      </c>
      <c r="B18" s="2006" t="s">
        <v>3555</v>
      </c>
      <c r="C18" s="754"/>
      <c r="D18" s="754"/>
      <c r="E18" s="1395"/>
    </row>
    <row r="19" spans="1:5" ht="20.100000000000001" customHeight="1" x14ac:dyDescent="0.25">
      <c r="A19" s="1338">
        <f t="shared" si="0"/>
        <v>408</v>
      </c>
      <c r="B19" s="2006" t="s">
        <v>1481</v>
      </c>
      <c r="C19" s="754"/>
      <c r="D19" s="754"/>
      <c r="E19" s="1395"/>
    </row>
    <row r="20" spans="1:5" ht="20.100000000000001" customHeight="1" x14ac:dyDescent="0.25">
      <c r="A20" s="1338">
        <f t="shared" si="0"/>
        <v>409</v>
      </c>
      <c r="B20" s="2008" t="s">
        <v>1482</v>
      </c>
      <c r="C20" s="754"/>
      <c r="D20" s="755"/>
      <c r="E20" s="1395"/>
    </row>
    <row r="21" spans="1:5" ht="20.100000000000001" customHeight="1" x14ac:dyDescent="0.25">
      <c r="A21" s="1338">
        <f t="shared" si="0"/>
        <v>410</v>
      </c>
      <c r="B21" s="1992" t="s">
        <v>1483</v>
      </c>
      <c r="C21" s="754"/>
      <c r="D21" s="754"/>
      <c r="E21" s="1395"/>
    </row>
    <row r="22" spans="1:5" ht="20.100000000000001" customHeight="1" x14ac:dyDescent="0.25">
      <c r="A22" s="1338">
        <f t="shared" si="0"/>
        <v>411</v>
      </c>
      <c r="B22" s="2005" t="s">
        <v>1484</v>
      </c>
      <c r="C22" s="754"/>
      <c r="D22" s="754"/>
      <c r="E22" s="1395"/>
    </row>
    <row r="23" spans="1:5" ht="20.100000000000001" customHeight="1" x14ac:dyDescent="0.25">
      <c r="A23" s="1338">
        <f t="shared" si="0"/>
        <v>412</v>
      </c>
      <c r="B23" s="1992" t="s">
        <v>3557</v>
      </c>
      <c r="C23" s="754"/>
      <c r="D23" s="754"/>
      <c r="E23" s="1395"/>
    </row>
    <row r="24" spans="1:5" ht="20.100000000000001" customHeight="1" x14ac:dyDescent="0.25">
      <c r="A24" s="1338">
        <f t="shared" si="0"/>
        <v>413</v>
      </c>
      <c r="B24" s="2009" t="s">
        <v>1485</v>
      </c>
      <c r="C24" s="754"/>
      <c r="D24" s="754"/>
      <c r="E24" s="1395"/>
    </row>
    <row r="25" spans="1:5" ht="20.100000000000001" customHeight="1" x14ac:dyDescent="0.25">
      <c r="A25" s="1338">
        <f t="shared" si="0"/>
        <v>414</v>
      </c>
      <c r="B25" s="2009" t="s">
        <v>1486</v>
      </c>
      <c r="C25" s="754"/>
      <c r="D25" s="754"/>
      <c r="E25" s="1395"/>
    </row>
    <row r="26" spans="1:5" ht="20.100000000000001" customHeight="1" x14ac:dyDescent="0.25">
      <c r="A26" s="1338">
        <f t="shared" si="0"/>
        <v>415</v>
      </c>
      <c r="B26" s="2010" t="s">
        <v>3558</v>
      </c>
      <c r="C26" s="160"/>
      <c r="D26" s="160"/>
      <c r="E26" s="1395"/>
    </row>
    <row r="27" spans="1:5" ht="20.100000000000001" customHeight="1" x14ac:dyDescent="0.25">
      <c r="A27" s="1338">
        <f t="shared" si="0"/>
        <v>416</v>
      </c>
      <c r="B27" s="2010" t="s">
        <v>1487</v>
      </c>
      <c r="C27" s="160"/>
      <c r="D27" s="160"/>
      <c r="E27" s="1395"/>
    </row>
    <row r="28" spans="1:5" ht="20.100000000000001" customHeight="1" x14ac:dyDescent="0.25">
      <c r="A28" s="1338">
        <f t="shared" si="0"/>
        <v>417</v>
      </c>
      <c r="B28" s="2184" t="s">
        <v>3908</v>
      </c>
      <c r="C28" s="160"/>
      <c r="D28" s="160"/>
      <c r="E28" s="1395"/>
    </row>
    <row r="29" spans="1:5" ht="20.100000000000001" customHeight="1" x14ac:dyDescent="0.25">
      <c r="A29" s="1338">
        <f t="shared" si="0"/>
        <v>418</v>
      </c>
      <c r="B29" s="2001" t="s">
        <v>3907</v>
      </c>
      <c r="C29" s="754"/>
      <c r="D29" s="754"/>
      <c r="E29" s="1395"/>
    </row>
    <row r="30" spans="1:5" ht="13.5" x14ac:dyDescent="0.25">
      <c r="A30" s="80"/>
      <c r="B30" s="80"/>
      <c r="C30" s="80"/>
      <c r="D30" s="80"/>
    </row>
    <row r="31" spans="1:5" ht="13.5" x14ac:dyDescent="0.25">
      <c r="A31" s="80"/>
      <c r="B31" s="80"/>
      <c r="C31" s="80"/>
      <c r="D31" s="80"/>
    </row>
    <row r="32" spans="1:5" ht="13.5" x14ac:dyDescent="0.25">
      <c r="A32" s="80"/>
      <c r="B32" s="80"/>
      <c r="C32" s="80"/>
      <c r="D32" s="80"/>
    </row>
    <row r="38" spans="1:4" ht="15.75" x14ac:dyDescent="0.2">
      <c r="A38" s="469"/>
      <c r="B38" s="469"/>
      <c r="C38" s="469"/>
      <c r="D38" s="469"/>
    </row>
  </sheetData>
  <customSheetViews>
    <customSheetView guid="{9C153D9E-615C-443B-9CD7-551163282F03}" scale="180" showPageBreaks="1" view="pageBreakPreview" topLeftCell="A20">
      <selection activeCell="B26" sqref="B26"/>
      <pageMargins left="0.314" right="0.314" top="0.11799999999999999" bottom="0.27500000000000002" header="0.157" footer="0.11799999999999999"/>
      <pageSetup firstPageNumber="53" orientation="landscape" r:id="rId1"/>
      <headerFooter>
        <oddFooter>&amp;C&amp;P</oddFooter>
      </headerFooter>
    </customSheetView>
    <customSheetView guid="{BE9F68F7-D81B-4526-9959-D871EC50BDFF}" scale="180" showPageBreaks="1" view="pageBreakPreview" topLeftCell="A20">
      <selection activeCell="B26" sqref="B26"/>
      <pageMargins left="0.314" right="0.314" top="0.11799999999999999" bottom="0.27500000000000002" header="0.157" footer="0.11799999999999999"/>
      <pageSetup firstPageNumber="53" orientation="landscape" r:id="rId2"/>
      <headerFooter>
        <oddFooter>&amp;C&amp;P</oddFooter>
      </headerFooter>
    </customSheetView>
    <customSheetView guid="{EF790C5B-80DA-4544-9EB7-EFE0323B2298}" scale="180" showPageBreaks="1" view="pageBreakPreview" topLeftCell="A23">
      <selection activeCell="B27" sqref="B12:B27"/>
      <pageMargins left="0.314" right="0.314" top="0.11799999999999999" bottom="0.27500000000000002" header="0.157" footer="0.11799999999999999"/>
      <pageSetup firstPageNumber="53" orientation="landscape" r:id="rId3"/>
      <headerFooter>
        <oddFooter>&amp;C&amp;P</oddFooter>
      </headerFooter>
    </customSheetView>
    <customSheetView guid="{C9D2DBB1-CD01-4732-8C86-64BE16C94753}" scale="90" showPageBreaks="1" view="pageBreakPreview">
      <pageMargins left="0.314" right="0.314" top="0.11799999999999999" bottom="0.27500000000000002" header="0.157" footer="0.11799999999999999"/>
      <pageSetup firstPageNumber="53" orientation="landscape" r:id="rId4"/>
      <headerFooter>
        <oddFooter>&amp;C&amp;P</oddFooter>
      </headerFooter>
    </customSheetView>
    <customSheetView guid="{BFEC163F-7C4E-49B7-9F32-15225772E72F}" scale="90" showPageBreaks="1" view="pageBreakPreview" topLeftCell="A10">
      <selection activeCell="B17" sqref="B17"/>
      <pageMargins left="0.314" right="0.314" top="0.11799999999999999" bottom="0.27500000000000002" header="0.157" footer="0.11799999999999999"/>
      <pageSetup firstPageNumber="53" orientation="landscape" r:id="rId5"/>
      <headerFooter>
        <oddFooter>&amp;C&amp;P</oddFooter>
      </headerFooter>
    </customSheetView>
    <customSheetView guid="{5529DB6B-163A-4048-9107-267B30B97DF3}" scale="90" showPageBreaks="1" view="pageBreakPreview">
      <selection activeCell="B17" sqref="B17"/>
      <pageMargins left="0.314" right="0.314" top="0.11799999999999999" bottom="0.27500000000000002" header="0.157" footer="0.11799999999999999"/>
      <pageSetup firstPageNumber="53" orientation="landscape" r:id="rId6"/>
      <headerFooter>
        <oddFooter>&amp;C&amp;P</oddFooter>
      </headerFooter>
    </customSheetView>
    <customSheetView guid="{9B0763AA-FA4B-479A-900C-C113E8BEEFEB}" scale="90" showPageBreaks="1" view="pageBreakPreview">
      <selection activeCell="B17" sqref="B17"/>
      <pageMargins left="0.314" right="0.314" top="0.11799999999999999" bottom="0.27500000000000002" header="0.157" footer="0.11799999999999999"/>
      <pageSetup firstPageNumber="53" orientation="landscape" r:id="rId7"/>
      <headerFooter>
        <oddFooter>&amp;C&amp;P</oddFooter>
      </headerFooter>
    </customSheetView>
    <customSheetView guid="{89903799-8228-4A6D-8A81-7F80BC61226D}" scale="180" showPageBreaks="1" view="pageBreakPreview" topLeftCell="B1">
      <selection activeCell="C5" sqref="C5:C7"/>
      <pageMargins left="0.314" right="0.314" top="0.11799999999999999" bottom="0.27500000000000002" header="0.157" footer="0.11799999999999999"/>
      <pageSetup firstPageNumber="53" orientation="landscape" r:id="rId8"/>
      <headerFooter>
        <oddFooter>&amp;C&amp;P</oddFooter>
      </headerFooter>
    </customSheetView>
    <customSheetView guid="{2524630E-605A-4616-AD5D-6CF7B1E9752C}" scale="180" showPageBreaks="1" view="pageBreakPreview" topLeftCell="A23">
      <selection activeCell="B27" sqref="B12:B27"/>
      <pageMargins left="0.314" right="0.314" top="0.11799999999999999" bottom="0.27500000000000002" header="0.157" footer="0.11799999999999999"/>
      <pageSetup firstPageNumber="53"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3" orientation="landscape" r:id="rId10"/>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view="pageBreakPreview" zoomScale="190" zoomScaleNormal="100" zoomScaleSheetLayoutView="190" workbookViewId="0">
      <selection activeCell="B5" sqref="B5:B9"/>
    </sheetView>
  </sheetViews>
  <sheetFormatPr defaultColWidth="9.140625" defaultRowHeight="12.75" x14ac:dyDescent="0.2"/>
  <cols>
    <col min="1" max="1" width="7.7109375" style="10" customWidth="1"/>
    <col min="2" max="2" width="92" style="10" customWidth="1"/>
    <col min="3" max="3" width="18.28515625" style="10" customWidth="1"/>
    <col min="4" max="4" width="17.7109375" style="10" customWidth="1"/>
  </cols>
  <sheetData>
    <row r="1" spans="1:5" x14ac:dyDescent="0.2">
      <c r="A1" s="739" t="s">
        <v>1488</v>
      </c>
      <c r="B1" s="745"/>
      <c r="C1" s="745"/>
      <c r="D1" s="746"/>
    </row>
    <row r="2" spans="1:5" ht="15.75" x14ac:dyDescent="0.2">
      <c r="A2" s="462" t="s">
        <v>3393</v>
      </c>
      <c r="B2" s="469"/>
      <c r="C2" s="469"/>
      <c r="D2" s="469"/>
    </row>
    <row r="3" spans="1:5" ht="15.75" x14ac:dyDescent="0.2">
      <c r="A3" s="469"/>
      <c r="B3" s="469"/>
      <c r="C3" s="469"/>
      <c r="D3" s="469"/>
    </row>
    <row r="4" spans="1:5" ht="13.5" x14ac:dyDescent="0.25">
      <c r="A4" s="747" t="s">
        <v>1489</v>
      </c>
      <c r="B4" s="748"/>
      <c r="C4" s="749" t="s">
        <v>1490</v>
      </c>
      <c r="D4" s="749" t="s">
        <v>1491</v>
      </c>
    </row>
    <row r="5" spans="1:5" ht="54" x14ac:dyDescent="0.2">
      <c r="A5" s="2810" t="s">
        <v>1492</v>
      </c>
      <c r="B5" s="2838" t="s">
        <v>3560</v>
      </c>
      <c r="C5" s="759" t="s">
        <v>1493</v>
      </c>
      <c r="D5" s="760" t="s">
        <v>1494</v>
      </c>
    </row>
    <row r="6" spans="1:5" ht="13.5" x14ac:dyDescent="0.25">
      <c r="A6" s="2836"/>
      <c r="B6" s="2839"/>
      <c r="C6" s="761" t="s">
        <v>1495</v>
      </c>
      <c r="D6" s="2841" t="s">
        <v>1496</v>
      </c>
    </row>
    <row r="7" spans="1:5" x14ac:dyDescent="0.2">
      <c r="A7" s="2836"/>
      <c r="B7" s="2839"/>
      <c r="C7" s="2834" t="s">
        <v>1497</v>
      </c>
      <c r="D7" s="2842"/>
    </row>
    <row r="8" spans="1:5" x14ac:dyDescent="0.2">
      <c r="A8" s="2836"/>
      <c r="B8" s="2839"/>
      <c r="C8" s="2835"/>
      <c r="D8" s="2842"/>
    </row>
    <row r="9" spans="1:5" ht="14.25" thickBot="1" x14ac:dyDescent="0.25">
      <c r="A9" s="2837"/>
      <c r="B9" s="2840"/>
      <c r="C9" s="762" t="s">
        <v>1498</v>
      </c>
      <c r="D9" s="2843"/>
    </row>
    <row r="10" spans="1:5" ht="16.5" customHeight="1" thickTop="1" x14ac:dyDescent="0.2">
      <c r="A10" s="1344">
        <v>501</v>
      </c>
      <c r="B10" s="2185" t="s">
        <v>3559</v>
      </c>
      <c r="C10" s="1341"/>
      <c r="D10" s="1342"/>
      <c r="E10" s="1395"/>
    </row>
    <row r="11" spans="1:5" ht="13.5" x14ac:dyDescent="0.2">
      <c r="A11" s="1412">
        <f>A10+1</f>
        <v>502</v>
      </c>
      <c r="B11" s="1400" t="s">
        <v>1499</v>
      </c>
      <c r="C11" s="772"/>
      <c r="D11" s="1390"/>
      <c r="E11" s="1395"/>
    </row>
    <row r="12" spans="1:5" ht="20.100000000000001" customHeight="1" x14ac:dyDescent="0.25">
      <c r="A12" s="1412">
        <f t="shared" ref="A12:A21" si="0">A11+1</f>
        <v>503</v>
      </c>
      <c r="B12" s="763" t="s">
        <v>1500</v>
      </c>
      <c r="C12" s="753"/>
      <c r="D12" s="754"/>
      <c r="E12" s="1395"/>
    </row>
    <row r="13" spans="1:5" ht="27" x14ac:dyDescent="0.25">
      <c r="A13" s="1412">
        <f t="shared" si="0"/>
        <v>504</v>
      </c>
      <c r="B13" s="763" t="s">
        <v>1501</v>
      </c>
      <c r="C13" s="753"/>
      <c r="D13" s="754"/>
      <c r="E13" s="1395"/>
    </row>
    <row r="14" spans="1:5" ht="16.5" customHeight="1" x14ac:dyDescent="0.2">
      <c r="A14" s="1412">
        <f t="shared" si="0"/>
        <v>505</v>
      </c>
      <c r="B14" s="1192" t="s">
        <v>1502</v>
      </c>
      <c r="C14" s="976"/>
      <c r="D14" s="1318"/>
      <c r="E14" s="1395"/>
    </row>
    <row r="15" spans="1:5" ht="16.5" customHeight="1" x14ac:dyDescent="0.2">
      <c r="A15" s="1412">
        <f t="shared" si="0"/>
        <v>506</v>
      </c>
      <c r="B15" s="1192" t="s">
        <v>1503</v>
      </c>
      <c r="C15" s="976"/>
      <c r="D15" s="1389"/>
      <c r="E15" s="1395"/>
    </row>
    <row r="16" spans="1:5" ht="16.5" customHeight="1" x14ac:dyDescent="0.2">
      <c r="A16" s="1412">
        <f t="shared" si="0"/>
        <v>507</v>
      </c>
      <c r="B16" s="1192" t="s">
        <v>1504</v>
      </c>
      <c r="C16" s="1318"/>
      <c r="D16" s="1318"/>
      <c r="E16" s="1395"/>
    </row>
    <row r="17" spans="1:5" ht="20.100000000000001" customHeight="1" x14ac:dyDescent="0.25">
      <c r="A17" s="1412">
        <f t="shared" si="0"/>
        <v>508</v>
      </c>
      <c r="B17" s="763" t="s">
        <v>1505</v>
      </c>
      <c r="C17" s="754"/>
      <c r="D17" s="754"/>
      <c r="E17" s="1395"/>
    </row>
    <row r="18" spans="1:5" ht="20.100000000000001" customHeight="1" x14ac:dyDescent="0.25">
      <c r="A18" s="1412">
        <f t="shared" si="0"/>
        <v>509</v>
      </c>
      <c r="B18" s="763" t="s">
        <v>1506</v>
      </c>
      <c r="C18" s="754"/>
      <c r="D18" s="754"/>
      <c r="E18" s="1395"/>
    </row>
    <row r="19" spans="1:5" ht="16.5" customHeight="1" x14ac:dyDescent="0.2">
      <c r="A19" s="1412">
        <f t="shared" si="0"/>
        <v>510</v>
      </c>
      <c r="B19" s="1192" t="s">
        <v>1507</v>
      </c>
      <c r="C19" s="1318"/>
      <c r="D19" s="1318"/>
      <c r="E19" s="1395"/>
    </row>
    <row r="20" spans="1:5" ht="20.100000000000001" customHeight="1" x14ac:dyDescent="0.25">
      <c r="A20" s="1412">
        <f t="shared" si="0"/>
        <v>511</v>
      </c>
      <c r="B20" s="763" t="s">
        <v>1508</v>
      </c>
      <c r="C20" s="754"/>
      <c r="D20" s="754"/>
      <c r="E20" s="1395"/>
    </row>
    <row r="21" spans="1:5" ht="20.100000000000001" customHeight="1" x14ac:dyDescent="0.25">
      <c r="A21" s="1412">
        <f t="shared" si="0"/>
        <v>512</v>
      </c>
      <c r="B21" s="763" t="s">
        <v>1509</v>
      </c>
      <c r="C21" s="754"/>
      <c r="D21" s="754"/>
      <c r="E21" s="1395"/>
    </row>
  </sheetData>
  <customSheetViews>
    <customSheetView guid="{9C153D9E-615C-443B-9CD7-551163282F03}" scale="190" showPageBreaks="1" printArea="1" view="pageBreakPreview" topLeftCell="B1">
      <selection activeCell="B5" sqref="B5:B9"/>
      <pageMargins left="0.314" right="0.314" top="0.11799999999999999" bottom="0.27500000000000002" header="0.157" footer="0.11799999999999999"/>
      <pageSetup scale="99" firstPageNumber="54" orientation="landscape" r:id="rId1"/>
      <headerFooter>
        <oddFooter>&amp;C&amp;P</oddFooter>
      </headerFooter>
    </customSheetView>
    <customSheetView guid="{BE9F68F7-D81B-4526-9959-D871EC50BDFF}" scale="190" showPageBreaks="1" printArea="1" view="pageBreakPreview" topLeftCell="B1">
      <selection activeCell="B5" sqref="B5:B9"/>
      <pageMargins left="0.314" right="0.314" top="0.11799999999999999" bottom="0.27500000000000002" header="0.157" footer="0.11799999999999999"/>
      <pageSetup scale="99" firstPageNumber="54" orientation="landscape" r:id="rId2"/>
      <headerFooter>
        <oddFooter>&amp;C&amp;P</oddFooter>
      </headerFooter>
    </customSheetView>
    <customSheetView guid="{EF790C5B-80DA-4544-9EB7-EFE0323B2298}" scale="190" showPageBreaks="1" printArea="1" view="pageBreakPreview" topLeftCell="A2">
      <selection activeCell="B10" sqref="B10"/>
      <pageMargins left="0.314" right="0.314" top="0.11799999999999999" bottom="0.27500000000000002" header="0.157" footer="0.11799999999999999"/>
      <pageSetup scale="99" firstPageNumber="54" orientation="landscape" r:id="rId3"/>
      <headerFooter>
        <oddFooter>&amp;C&amp;P</oddFooter>
      </headerFooter>
    </customSheetView>
    <customSheetView guid="{C9D2DBB1-CD01-4732-8C86-64BE16C94753}" scale="90" showPageBreaks="1" printArea="1" view="pageBreakPreview">
      <pageMargins left="0.314" right="0.314" top="0.11799999999999999" bottom="0.27500000000000002" header="0.157" footer="0.11799999999999999"/>
      <pageSetup scale="99" firstPageNumber="54" orientation="landscape" r:id="rId4"/>
      <headerFooter>
        <oddFooter>&amp;C&amp;P</oddFooter>
      </headerFooter>
    </customSheetView>
    <customSheetView guid="{BFEC163F-7C4E-49B7-9F32-15225772E72F}" scale="90" showPageBreaks="1" printArea="1" view="pageBreakPreview">
      <selection activeCell="B12" sqref="B12"/>
      <pageMargins left="0.314" right="0.314" top="0.11799999999999999" bottom="0.27500000000000002" header="0.157" footer="0.11799999999999999"/>
      <pageSetup scale="99" firstPageNumber="54" orientation="landscape" r:id="rId5"/>
      <headerFooter>
        <oddFooter>&amp;C&amp;P</oddFooter>
      </headerFooter>
    </customSheetView>
    <customSheetView guid="{5529DB6B-163A-4048-9107-267B30B97DF3}" scale="90" showPageBreaks="1" printArea="1" view="pageBreakPreview">
      <selection activeCell="B12" sqref="B12"/>
      <pageMargins left="0.314" right="0.314" top="0.11799999999999999" bottom="0.27500000000000002" header="0.157" footer="0.11799999999999999"/>
      <pageSetup scale="99" firstPageNumber="54" orientation="landscape" r:id="rId6"/>
      <headerFooter>
        <oddFooter>&amp;C&amp;P</oddFooter>
      </headerFooter>
    </customSheetView>
    <customSheetView guid="{9B0763AA-FA4B-479A-900C-C113E8BEEFEB}" scale="90" showPageBreaks="1" printArea="1" view="pageBreakPreview">
      <selection activeCell="B12" sqref="B12"/>
      <pageMargins left="0.314" right="0.314" top="0.11799999999999999" bottom="0.27500000000000002" header="0.157" footer="0.11799999999999999"/>
      <pageSetup scale="99" firstPageNumber="54" orientation="landscape" r:id="rId7"/>
      <headerFooter>
        <oddFooter>&amp;C&amp;P</oddFooter>
      </headerFooter>
    </customSheetView>
    <customSheetView guid="{89903799-8228-4A6D-8A81-7F80BC61226D}" scale="190" showPageBreaks="1" printArea="1" view="pageBreakPreview">
      <selection activeCell="B12" sqref="B12"/>
      <pageMargins left="0.314" right="0.314" top="0.11799999999999999" bottom="0.27500000000000002" header="0.157" footer="0.11799999999999999"/>
      <pageSetup scale="99" firstPageNumber="54" orientation="landscape" r:id="rId8"/>
      <headerFooter>
        <oddFooter>&amp;C&amp;P</oddFooter>
      </headerFooter>
    </customSheetView>
    <customSheetView guid="{2524630E-605A-4616-AD5D-6CF7B1E9752C}" scale="190" showPageBreaks="1" printArea="1" view="pageBreakPreview" topLeftCell="A2">
      <selection activeCell="B10" sqref="B10"/>
      <pageMargins left="0.314" right="0.314" top="0.11799999999999999" bottom="0.27500000000000002" header="0.157" footer="0.11799999999999999"/>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99" firstPageNumber="54" orientation="landscape" r:id="rId10"/>
  <headerFoot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topLeftCell="B1" zoomScale="180" zoomScaleNormal="80" zoomScaleSheetLayoutView="120" workbookViewId="0">
      <selection activeCell="B5" sqref="B5:B9"/>
    </sheetView>
  </sheetViews>
  <sheetFormatPr defaultColWidth="9.140625" defaultRowHeight="12.75" x14ac:dyDescent="0.2"/>
  <cols>
    <col min="1" max="1" width="7.7109375" style="10" customWidth="1"/>
    <col min="2" max="2" width="92" style="10" customWidth="1"/>
    <col min="3" max="3" width="18.28515625" style="10" customWidth="1"/>
    <col min="4" max="4" width="17.7109375" style="10" customWidth="1"/>
  </cols>
  <sheetData>
    <row r="1" spans="1:5" x14ac:dyDescent="0.2">
      <c r="A1" s="739" t="s">
        <v>1510</v>
      </c>
      <c r="B1" s="745"/>
      <c r="C1" s="745"/>
      <c r="D1" s="746"/>
    </row>
    <row r="2" spans="1:5" ht="15.75" x14ac:dyDescent="0.2">
      <c r="A2" s="462" t="s">
        <v>3394</v>
      </c>
      <c r="B2" s="469"/>
      <c r="C2" s="469"/>
      <c r="D2" s="469"/>
    </row>
    <row r="3" spans="1:5" ht="10.5" customHeight="1" x14ac:dyDescent="0.2">
      <c r="A3" s="469"/>
      <c r="B3" s="469"/>
      <c r="C3" s="469"/>
      <c r="D3" s="469"/>
    </row>
    <row r="4" spans="1:5" ht="13.5" x14ac:dyDescent="0.25">
      <c r="A4" s="747" t="s">
        <v>1511</v>
      </c>
      <c r="B4" s="748"/>
      <c r="C4" s="749" t="s">
        <v>1512</v>
      </c>
      <c r="D4" s="749" t="s">
        <v>1513</v>
      </c>
    </row>
    <row r="5" spans="1:5" ht="54" x14ac:dyDescent="0.2">
      <c r="A5" s="2810" t="s">
        <v>1514</v>
      </c>
      <c r="B5" s="2838" t="s">
        <v>3562</v>
      </c>
      <c r="C5" s="759" t="s">
        <v>1515</v>
      </c>
      <c r="D5" s="1170" t="s">
        <v>1516</v>
      </c>
    </row>
    <row r="6" spans="1:5" ht="13.5" x14ac:dyDescent="0.25">
      <c r="A6" s="2836"/>
      <c r="B6" s="2839"/>
      <c r="C6" s="761" t="s">
        <v>1517</v>
      </c>
      <c r="D6" s="2841" t="s">
        <v>1518</v>
      </c>
    </row>
    <row r="7" spans="1:5" x14ac:dyDescent="0.2">
      <c r="A7" s="2836"/>
      <c r="B7" s="2839"/>
      <c r="C7" s="2834" t="s">
        <v>1519</v>
      </c>
      <c r="D7" s="2842"/>
    </row>
    <row r="8" spans="1:5" x14ac:dyDescent="0.2">
      <c r="A8" s="2836"/>
      <c r="B8" s="2839"/>
      <c r="C8" s="2835"/>
      <c r="D8" s="2842"/>
    </row>
    <row r="9" spans="1:5" ht="14.25" thickBot="1" x14ac:dyDescent="0.25">
      <c r="A9" s="2837"/>
      <c r="B9" s="2840"/>
      <c r="C9" s="762" t="s">
        <v>1520</v>
      </c>
      <c r="D9" s="2843"/>
    </row>
    <row r="10" spans="1:5" ht="16.5" customHeight="1" thickTop="1" x14ac:dyDescent="0.2">
      <c r="A10" s="1338">
        <v>601</v>
      </c>
      <c r="B10" s="1192" t="s">
        <v>1521</v>
      </c>
      <c r="C10" s="1318"/>
      <c r="D10" s="1318"/>
      <c r="E10" s="1395"/>
    </row>
    <row r="11" spans="1:5" ht="24" customHeight="1" x14ac:dyDescent="0.25">
      <c r="A11" s="1338">
        <f t="shared" ref="A11:A62" si="0">A10+1</f>
        <v>602</v>
      </c>
      <c r="B11" s="763" t="s">
        <v>3561</v>
      </c>
      <c r="C11" s="754"/>
      <c r="D11" s="754"/>
      <c r="E11" s="1395"/>
    </row>
    <row r="12" spans="1:5" ht="19.5" customHeight="1" x14ac:dyDescent="0.2">
      <c r="A12" s="1338">
        <f t="shared" si="0"/>
        <v>603</v>
      </c>
      <c r="B12" s="1192" t="s">
        <v>1522</v>
      </c>
      <c r="C12" s="1411"/>
      <c r="D12" s="1411"/>
      <c r="E12" s="1395"/>
    </row>
    <row r="13" spans="1:5" ht="22.5" customHeight="1" x14ac:dyDescent="0.2">
      <c r="A13" s="1338">
        <f t="shared" si="0"/>
        <v>604</v>
      </c>
      <c r="B13" s="1192" t="s">
        <v>1523</v>
      </c>
      <c r="C13" s="1411"/>
      <c r="D13" s="1411"/>
      <c r="E13" s="1395"/>
    </row>
    <row r="14" spans="1:5" ht="28.9" customHeight="1" x14ac:dyDescent="0.25">
      <c r="A14" s="1338">
        <f t="shared" si="0"/>
        <v>605</v>
      </c>
      <c r="B14" s="758" t="s">
        <v>1524</v>
      </c>
      <c r="C14" s="754"/>
      <c r="D14" s="754"/>
      <c r="E14" s="1395"/>
    </row>
    <row r="15" spans="1:5" ht="16.5" customHeight="1" x14ac:dyDescent="0.2">
      <c r="A15" s="1338">
        <f t="shared" si="0"/>
        <v>606</v>
      </c>
      <c r="B15" s="1192" t="s">
        <v>3564</v>
      </c>
      <c r="C15" s="1411"/>
      <c r="D15" s="1411"/>
      <c r="E15" s="1395"/>
    </row>
    <row r="16" spans="1:5" ht="16.5" customHeight="1" x14ac:dyDescent="0.2">
      <c r="A16" s="1338">
        <f t="shared" si="0"/>
        <v>607</v>
      </c>
      <c r="B16" s="1192" t="s">
        <v>1525</v>
      </c>
      <c r="C16" s="1411"/>
      <c r="D16" s="1411"/>
      <c r="E16" s="1395"/>
    </row>
    <row r="17" spans="1:5" ht="16.5" customHeight="1" x14ac:dyDescent="0.2">
      <c r="A17" s="1338">
        <f t="shared" si="0"/>
        <v>608</v>
      </c>
      <c r="B17" s="1192" t="s">
        <v>1526</v>
      </c>
      <c r="C17" s="1318"/>
      <c r="D17" s="1318"/>
      <c r="E17" s="1395"/>
    </row>
    <row r="18" spans="1:5" ht="16.5" customHeight="1" x14ac:dyDescent="0.2">
      <c r="A18" s="1338">
        <f t="shared" si="0"/>
        <v>609</v>
      </c>
      <c r="B18" s="1192" t="s">
        <v>1527</v>
      </c>
      <c r="C18" s="1318"/>
      <c r="D18" s="1318"/>
      <c r="E18" s="1395"/>
    </row>
    <row r="19" spans="1:5" ht="16.5" customHeight="1" x14ac:dyDescent="0.2">
      <c r="A19" s="1338">
        <f t="shared" si="0"/>
        <v>610</v>
      </c>
      <c r="B19" s="1192" t="s">
        <v>1528</v>
      </c>
      <c r="C19" s="1411"/>
      <c r="D19" s="1411"/>
      <c r="E19" s="1395"/>
    </row>
    <row r="20" spans="1:5" ht="16.5" customHeight="1" x14ac:dyDescent="0.2">
      <c r="A20" s="1338">
        <f t="shared" si="0"/>
        <v>611</v>
      </c>
      <c r="B20" s="1192" t="s">
        <v>1529</v>
      </c>
      <c r="C20" s="1411"/>
      <c r="D20" s="1411"/>
      <c r="E20" s="1395"/>
    </row>
    <row r="21" spans="1:5" ht="16.5" customHeight="1" x14ac:dyDescent="0.2">
      <c r="A21" s="1338">
        <f t="shared" si="0"/>
        <v>612</v>
      </c>
      <c r="B21" s="1343" t="s">
        <v>1530</v>
      </c>
      <c r="C21" s="1318"/>
      <c r="D21" s="1318"/>
      <c r="E21" s="1395"/>
    </row>
    <row r="22" spans="1:5" ht="16.5" customHeight="1" x14ac:dyDescent="0.2">
      <c r="A22" s="1338">
        <f t="shared" si="0"/>
        <v>613</v>
      </c>
      <c r="B22" s="1343" t="s">
        <v>1531</v>
      </c>
      <c r="C22" s="1318"/>
      <c r="D22" s="1318"/>
      <c r="E22" s="1395"/>
    </row>
    <row r="23" spans="1:5" ht="16.5" customHeight="1" x14ac:dyDescent="0.2">
      <c r="A23" s="1338">
        <f t="shared" si="0"/>
        <v>614</v>
      </c>
      <c r="B23" s="1192" t="s">
        <v>1532</v>
      </c>
      <c r="C23" s="1318"/>
      <c r="D23" s="1318"/>
      <c r="E23" s="1395"/>
    </row>
    <row r="24" spans="1:5" ht="13.5" x14ac:dyDescent="0.2">
      <c r="A24" s="1338">
        <f t="shared" si="0"/>
        <v>615</v>
      </c>
      <c r="B24" s="1192" t="s">
        <v>1533</v>
      </c>
      <c r="C24" s="1318"/>
      <c r="D24" s="1318"/>
      <c r="E24" s="1395"/>
    </row>
    <row r="25" spans="1:5" ht="16.5" customHeight="1" x14ac:dyDescent="0.2">
      <c r="A25" s="1338">
        <f t="shared" si="0"/>
        <v>616</v>
      </c>
      <c r="B25" s="1192" t="s">
        <v>1534</v>
      </c>
      <c r="C25" s="1318"/>
      <c r="D25" s="1318"/>
      <c r="E25" s="1395"/>
    </row>
    <row r="26" spans="1:5" ht="16.5" customHeight="1" x14ac:dyDescent="0.2">
      <c r="A26" s="1338">
        <f t="shared" si="0"/>
        <v>617</v>
      </c>
      <c r="B26" s="1192" t="s">
        <v>1535</v>
      </c>
      <c r="C26" s="1318"/>
      <c r="D26" s="1318"/>
      <c r="E26" s="1395"/>
    </row>
    <row r="27" spans="1:5" ht="16.5" customHeight="1" x14ac:dyDescent="0.2">
      <c r="A27" s="1338">
        <f t="shared" si="0"/>
        <v>618</v>
      </c>
      <c r="B27" s="1192" t="s">
        <v>1536</v>
      </c>
      <c r="C27" s="1318"/>
      <c r="D27" s="1318"/>
      <c r="E27" s="1395"/>
    </row>
    <row r="28" spans="1:5" ht="16.5" customHeight="1" x14ac:dyDescent="0.2">
      <c r="A28" s="1338">
        <f t="shared" si="0"/>
        <v>619</v>
      </c>
      <c r="B28" s="1192" t="s">
        <v>1537</v>
      </c>
      <c r="C28" s="1318"/>
      <c r="D28" s="1318"/>
      <c r="E28" s="1395"/>
    </row>
    <row r="29" spans="1:5" ht="24.75" customHeight="1" x14ac:dyDescent="0.2">
      <c r="A29" s="1338">
        <f t="shared" si="0"/>
        <v>620</v>
      </c>
      <c r="B29" s="1192" t="s">
        <v>1538</v>
      </c>
      <c r="C29" s="1318"/>
      <c r="D29" s="1318"/>
      <c r="E29" s="1395"/>
    </row>
    <row r="30" spans="1:5" ht="18.75" customHeight="1" x14ac:dyDescent="0.2">
      <c r="A30" s="1338">
        <f t="shared" si="0"/>
        <v>621</v>
      </c>
      <c r="B30" s="1192" t="s">
        <v>1539</v>
      </c>
      <c r="C30" s="1318"/>
      <c r="D30" s="1318"/>
      <c r="E30" s="1395"/>
    </row>
    <row r="31" spans="1:5" ht="16.5" customHeight="1" x14ac:dyDescent="0.2">
      <c r="A31" s="1338">
        <f t="shared" si="0"/>
        <v>622</v>
      </c>
      <c r="B31" s="1192" t="s">
        <v>1540</v>
      </c>
      <c r="C31" s="1318"/>
      <c r="D31" s="1318"/>
      <c r="E31" s="1395"/>
    </row>
    <row r="32" spans="1:5" ht="16.5" customHeight="1" x14ac:dyDescent="0.2">
      <c r="A32" s="1338">
        <f t="shared" si="0"/>
        <v>623</v>
      </c>
      <c r="B32" s="1192" t="s">
        <v>1541</v>
      </c>
      <c r="C32" s="1318"/>
      <c r="D32" s="1318"/>
      <c r="E32" s="1395"/>
    </row>
    <row r="33" spans="1:5" ht="16.5" customHeight="1" x14ac:dyDescent="0.2">
      <c r="A33" s="1338">
        <f t="shared" si="0"/>
        <v>624</v>
      </c>
      <c r="B33" s="1192" t="s">
        <v>1542</v>
      </c>
      <c r="C33" s="1318"/>
      <c r="D33" s="1318"/>
      <c r="E33" s="1395"/>
    </row>
    <row r="34" spans="1:5" ht="16.5" customHeight="1" x14ac:dyDescent="0.2">
      <c r="A34" s="1338">
        <f t="shared" si="0"/>
        <v>625</v>
      </c>
      <c r="B34" s="1192" t="s">
        <v>1543</v>
      </c>
      <c r="C34" s="1318"/>
      <c r="D34" s="1318"/>
      <c r="E34" s="1395"/>
    </row>
    <row r="35" spans="1:5" ht="16.5" customHeight="1" x14ac:dyDescent="0.2">
      <c r="A35" s="1338">
        <f t="shared" si="0"/>
        <v>626</v>
      </c>
      <c r="B35" s="1192" t="s">
        <v>1544</v>
      </c>
      <c r="C35" s="1389"/>
      <c r="D35" s="1389"/>
      <c r="E35" s="1395"/>
    </row>
    <row r="36" spans="1:5" ht="16.5" customHeight="1" x14ac:dyDescent="0.2">
      <c r="A36" s="1338">
        <f t="shared" si="0"/>
        <v>627</v>
      </c>
      <c r="B36" s="1192" t="s">
        <v>1545</v>
      </c>
      <c r="C36" s="1318"/>
      <c r="D36" s="1318"/>
      <c r="E36" s="1395"/>
    </row>
    <row r="37" spans="1:5" ht="16.5" customHeight="1" x14ac:dyDescent="0.2">
      <c r="A37" s="1338">
        <f t="shared" si="0"/>
        <v>628</v>
      </c>
      <c r="B37" s="1192" t="s">
        <v>1546</v>
      </c>
      <c r="C37" s="1318"/>
      <c r="D37" s="1318"/>
      <c r="E37" s="1395"/>
    </row>
    <row r="38" spans="1:5" ht="16.5" customHeight="1" x14ac:dyDescent="0.2">
      <c r="A38" s="1338">
        <f t="shared" si="0"/>
        <v>629</v>
      </c>
      <c r="B38" s="1343" t="s">
        <v>1547</v>
      </c>
      <c r="C38" s="1411"/>
      <c r="D38" s="1411"/>
      <c r="E38" s="1395"/>
    </row>
    <row r="39" spans="1:5" ht="16.5" customHeight="1" x14ac:dyDescent="0.2">
      <c r="A39" s="1338">
        <f t="shared" si="0"/>
        <v>630</v>
      </c>
      <c r="B39" s="1343" t="s">
        <v>1548</v>
      </c>
      <c r="C39" s="1318"/>
      <c r="D39" s="1318"/>
      <c r="E39" s="1395"/>
    </row>
    <row r="40" spans="1:5" ht="16.5" customHeight="1" x14ac:dyDescent="0.2">
      <c r="A40" s="1338">
        <f t="shared" si="0"/>
        <v>631</v>
      </c>
      <c r="B40" s="1343" t="s">
        <v>1549</v>
      </c>
      <c r="C40" s="1318"/>
      <c r="D40" s="1318"/>
      <c r="E40" s="1395"/>
    </row>
    <row r="41" spans="1:5" ht="16.5" customHeight="1" x14ac:dyDescent="0.2">
      <c r="A41" s="1338">
        <f t="shared" si="0"/>
        <v>632</v>
      </c>
      <c r="B41" s="1343" t="s">
        <v>1550</v>
      </c>
      <c r="C41" s="1318"/>
      <c r="D41" s="1318"/>
      <c r="E41" s="1395"/>
    </row>
    <row r="42" spans="1:5" ht="16.5" customHeight="1" x14ac:dyDescent="0.2">
      <c r="A42" s="1338">
        <f t="shared" si="0"/>
        <v>633</v>
      </c>
      <c r="B42" s="1343" t="s">
        <v>1551</v>
      </c>
      <c r="C42" s="1318"/>
      <c r="D42" s="1318"/>
      <c r="E42" s="1395"/>
    </row>
    <row r="43" spans="1:5" ht="22.5" customHeight="1" x14ac:dyDescent="0.2">
      <c r="A43" s="1338">
        <f t="shared" si="0"/>
        <v>634</v>
      </c>
      <c r="B43" s="1192" t="s">
        <v>1552</v>
      </c>
      <c r="C43" s="1318"/>
      <c r="D43" s="1318"/>
      <c r="E43" s="1395"/>
    </row>
    <row r="44" spans="1:5" ht="16.5" customHeight="1" x14ac:dyDescent="0.2">
      <c r="A44" s="1338">
        <f t="shared" si="0"/>
        <v>635</v>
      </c>
      <c r="B44" s="1343" t="s">
        <v>1553</v>
      </c>
      <c r="C44" s="1318"/>
      <c r="D44" s="1318"/>
      <c r="E44" s="1395"/>
    </row>
    <row r="45" spans="1:5" ht="16.5" customHeight="1" x14ac:dyDescent="0.2">
      <c r="A45" s="1338">
        <f t="shared" si="0"/>
        <v>636</v>
      </c>
      <c r="B45" s="1192" t="s">
        <v>1554</v>
      </c>
      <c r="C45" s="1318"/>
      <c r="D45" s="1318"/>
      <c r="E45" s="1395"/>
    </row>
    <row r="46" spans="1:5" ht="27" x14ac:dyDescent="0.2">
      <c r="A46" s="1338">
        <f t="shared" si="0"/>
        <v>637</v>
      </c>
      <c r="B46" s="1192" t="s">
        <v>1555</v>
      </c>
      <c r="C46" s="1318"/>
      <c r="D46" s="1318"/>
      <c r="E46" s="1395"/>
    </row>
    <row r="47" spans="1:5" ht="27" x14ac:dyDescent="0.2">
      <c r="A47" s="1338">
        <f t="shared" si="0"/>
        <v>638</v>
      </c>
      <c r="B47" s="1192" t="s">
        <v>3689</v>
      </c>
      <c r="C47" s="1389"/>
      <c r="D47" s="1389"/>
      <c r="E47" s="1395"/>
    </row>
    <row r="48" spans="1:5" ht="16.5" customHeight="1" x14ac:dyDescent="0.2">
      <c r="A48" s="1338">
        <f t="shared" si="0"/>
        <v>639</v>
      </c>
      <c r="B48" s="1192" t="s">
        <v>1556</v>
      </c>
      <c r="C48" s="1389"/>
      <c r="D48" s="1389"/>
      <c r="E48" s="1395"/>
    </row>
    <row r="49" spans="1:5" ht="16.5" customHeight="1" x14ac:dyDescent="0.2">
      <c r="A49" s="1338">
        <f t="shared" si="0"/>
        <v>640</v>
      </c>
      <c r="B49" s="1192" t="s">
        <v>1557</v>
      </c>
      <c r="C49" s="1318"/>
      <c r="D49" s="1318"/>
      <c r="E49" s="1395"/>
    </row>
    <row r="50" spans="1:5" ht="16.5" customHeight="1" x14ac:dyDescent="0.2">
      <c r="A50" s="1338">
        <f t="shared" si="0"/>
        <v>641</v>
      </c>
      <c r="B50" s="1343" t="s">
        <v>1558</v>
      </c>
      <c r="C50" s="1389"/>
      <c r="D50" s="1318"/>
    </row>
    <row r="51" spans="1:5" ht="16.5" customHeight="1" x14ac:dyDescent="0.2">
      <c r="A51" s="1338">
        <f t="shared" si="0"/>
        <v>642</v>
      </c>
      <c r="B51" s="1314" t="s">
        <v>1559</v>
      </c>
      <c r="C51" s="1341"/>
      <c r="D51" s="1342"/>
      <c r="E51" s="1395"/>
    </row>
    <row r="52" spans="1:5" ht="16.5" customHeight="1" x14ac:dyDescent="0.2">
      <c r="A52" s="1338">
        <f t="shared" si="0"/>
        <v>643</v>
      </c>
      <c r="B52" s="1314" t="s">
        <v>1560</v>
      </c>
      <c r="C52" s="1341"/>
      <c r="D52" s="1342"/>
      <c r="E52" s="1395"/>
    </row>
    <row r="53" spans="1:5" ht="16.5" customHeight="1" x14ac:dyDescent="0.2">
      <c r="A53" s="1338">
        <f t="shared" si="0"/>
        <v>644</v>
      </c>
      <c r="B53" s="1314" t="s">
        <v>1561</v>
      </c>
      <c r="C53" s="1342"/>
      <c r="D53" s="1342"/>
      <c r="E53" s="1395"/>
    </row>
    <row r="54" spans="1:5" ht="16.5" customHeight="1" x14ac:dyDescent="0.2">
      <c r="A54" s="1338">
        <f t="shared" si="0"/>
        <v>645</v>
      </c>
      <c r="B54" s="1192" t="s">
        <v>1562</v>
      </c>
      <c r="C54" s="1389"/>
      <c r="D54" s="1389"/>
      <c r="E54" s="1395"/>
    </row>
    <row r="55" spans="1:5" ht="16.5" customHeight="1" x14ac:dyDescent="0.2">
      <c r="A55" s="1338">
        <f t="shared" si="0"/>
        <v>646</v>
      </c>
      <c r="B55" s="1192" t="s">
        <v>1563</v>
      </c>
      <c r="C55" s="1318"/>
      <c r="D55" s="1318"/>
      <c r="E55" s="1395"/>
    </row>
    <row r="56" spans="1:5" ht="22.5" customHeight="1" x14ac:dyDescent="0.2">
      <c r="A56" s="1338">
        <f t="shared" si="0"/>
        <v>647</v>
      </c>
      <c r="B56" s="2182" t="s">
        <v>3909</v>
      </c>
      <c r="C56" s="1389"/>
      <c r="D56" s="1389"/>
      <c r="E56" s="1395"/>
    </row>
    <row r="57" spans="1:5" ht="16.5" customHeight="1" x14ac:dyDescent="0.2">
      <c r="A57" s="1338">
        <f t="shared" si="0"/>
        <v>648</v>
      </c>
      <c r="B57" s="1192" t="s">
        <v>1564</v>
      </c>
      <c r="C57" s="1318"/>
      <c r="D57" s="1318"/>
      <c r="E57" s="1395"/>
    </row>
    <row r="58" spans="1:5" ht="16.5" customHeight="1" x14ac:dyDescent="0.2">
      <c r="A58" s="1338">
        <f t="shared" si="0"/>
        <v>649</v>
      </c>
      <c r="B58" s="1192" t="s">
        <v>1565</v>
      </c>
      <c r="C58" s="1318"/>
      <c r="D58" s="1318"/>
      <c r="E58" s="1395"/>
    </row>
    <row r="59" spans="1:5" ht="16.5" customHeight="1" x14ac:dyDescent="0.2">
      <c r="A59" s="1338">
        <f t="shared" si="0"/>
        <v>650</v>
      </c>
      <c r="B59" s="1192" t="s">
        <v>1566</v>
      </c>
      <c r="C59" s="1318"/>
      <c r="D59" s="1318"/>
      <c r="E59" s="1395"/>
    </row>
    <row r="60" spans="1:5" ht="16.5" customHeight="1" x14ac:dyDescent="0.2">
      <c r="A60" s="1338">
        <f t="shared" si="0"/>
        <v>651</v>
      </c>
      <c r="B60" s="1314" t="s">
        <v>1567</v>
      </c>
      <c r="C60" s="1342"/>
      <c r="D60" s="1342"/>
      <c r="E60" s="1395"/>
    </row>
    <row r="61" spans="1:5" ht="16.5" customHeight="1" x14ac:dyDescent="0.2">
      <c r="A61" s="1338">
        <f t="shared" si="0"/>
        <v>652</v>
      </c>
      <c r="B61" s="1192" t="s">
        <v>1568</v>
      </c>
      <c r="C61" s="1389"/>
      <c r="D61" s="1389"/>
      <c r="E61" s="1395"/>
    </row>
    <row r="62" spans="1:5" ht="16.5" customHeight="1" x14ac:dyDescent="0.2">
      <c r="A62" s="1338">
        <f t="shared" si="0"/>
        <v>653</v>
      </c>
      <c r="B62" s="1314" t="s">
        <v>1569</v>
      </c>
      <c r="C62" s="1342"/>
      <c r="D62" s="1342"/>
      <c r="E62" s="1395"/>
    </row>
    <row r="63" spans="1:5" ht="17.100000000000001" customHeight="1" x14ac:dyDescent="0.2"/>
  </sheetData>
  <customSheetViews>
    <customSheetView guid="{9C153D9E-615C-443B-9CD7-551163282F03}" scale="180" showPageBreaks="1" printArea="1" view="pageBreakPreview" topLeftCell="B1">
      <selection activeCell="B5" sqref="B5:B9"/>
      <pageMargins left="0.314" right="0.314" top="0.11799999999999999" bottom="0.27500000000000002" header="0.157" footer="0.11799999999999999"/>
      <pageSetup scale="99" firstPageNumber="54" orientation="landscape" r:id="rId1"/>
      <headerFooter>
        <oddFooter>&amp;C&amp;P</oddFooter>
      </headerFooter>
    </customSheetView>
    <customSheetView guid="{BE9F68F7-D81B-4526-9959-D871EC50BDFF}" scale="180" showPageBreaks="1" printArea="1" view="pageBreakPreview" topLeftCell="B1">
      <selection activeCell="B5" sqref="B5:B9"/>
      <pageMargins left="0.314" right="0.314" top="0.11799999999999999" bottom="0.27500000000000002" header="0.157" footer="0.11799999999999999"/>
      <pageSetup scale="99" firstPageNumber="54" orientation="landscape" r:id="rId2"/>
      <headerFooter>
        <oddFooter>&amp;C&amp;P</oddFooter>
      </headerFooter>
    </customSheetView>
    <customSheetView guid="{EF790C5B-80DA-4544-9EB7-EFE0323B2298}" scale="180" showPageBreaks="1" printArea="1" view="pageBreakPreview">
      <selection activeCell="B56" sqref="B56"/>
      <pageMargins left="0.314" right="0.314" top="0.11799999999999999" bottom="0.27500000000000002" header="0.157" footer="0.11799999999999999"/>
      <pageSetup scale="99" firstPageNumber="54" orientation="landscape" r:id="rId3"/>
      <headerFooter>
        <oddFooter>&amp;C&amp;P</oddFooter>
      </headerFooter>
    </customSheetView>
    <customSheetView guid="{C9D2DBB1-CD01-4732-8C86-64BE16C94753}" scale="90" showPageBreaks="1" printArea="1" view="pageBreakPreview" topLeftCell="A31">
      <pageMargins left="0.314" right="0.314" top="0.11799999999999999" bottom="0.27500000000000002" header="0.157" footer="0.11799999999999999"/>
      <pageSetup scale="99" firstPageNumber="54" orientation="landscape" r:id="rId4"/>
      <headerFooter>
        <oddFooter>&amp;C&amp;P</oddFooter>
      </headerFooter>
    </customSheetView>
    <customSheetView guid="{BFEC163F-7C4E-49B7-9F32-15225772E72F}" scale="90" showPageBreaks="1" printArea="1" view="pageBreakPreview" topLeftCell="A40">
      <selection activeCell="B12" sqref="B12"/>
      <pageMargins left="0.314" right="0.314" top="0.11799999999999999" bottom="0.27500000000000002" header="0.157" footer="0.11799999999999999"/>
      <pageSetup scale="99" firstPageNumber="54" orientation="landscape" r:id="rId5"/>
      <headerFooter>
        <oddFooter>&amp;C&amp;P</oddFooter>
      </headerFooter>
    </customSheetView>
    <customSheetView guid="{5529DB6B-163A-4048-9107-267B30B97DF3}" scale="90" showPageBreaks="1" printArea="1" view="pageBreakPreview" topLeftCell="A40">
      <selection activeCell="B12" sqref="B12"/>
      <pageMargins left="0.314" right="0.314" top="0.11799999999999999" bottom="0.27500000000000002" header="0.157" footer="0.11799999999999999"/>
      <pageSetup scale="99" firstPageNumber="54" orientation="landscape" r:id="rId6"/>
      <headerFooter>
        <oddFooter>&amp;C&amp;P</oddFooter>
      </headerFooter>
    </customSheetView>
    <customSheetView guid="{9B0763AA-FA4B-479A-900C-C113E8BEEFEB}" scale="90" showPageBreaks="1" printArea="1" view="pageBreakPreview" topLeftCell="A40">
      <selection activeCell="B12" sqref="B12"/>
      <pageMargins left="0.314" right="0.314" top="0.11799999999999999" bottom="0.27500000000000002" header="0.157" footer="0.11799999999999999"/>
      <pageSetup scale="99" firstPageNumber="54" orientation="landscape" r:id="rId7"/>
      <headerFooter>
        <oddFooter>&amp;C&amp;P</oddFooter>
      </headerFooter>
    </customSheetView>
    <customSheetView guid="{89903799-8228-4A6D-8A81-7F80BC61226D}" scale="120" showPageBreaks="1" printArea="1" view="pageBreakPreview">
      <selection activeCell="B47" sqref="B47"/>
      <pageMargins left="0.314" right="0.314" top="0.11799999999999999" bottom="0.27500000000000002" header="0.157" footer="0.11799999999999999"/>
      <pageSetup scale="99" firstPageNumber="54" orientation="landscape" r:id="rId8"/>
      <headerFooter>
        <oddFooter>&amp;C&amp;P</oddFooter>
      </headerFooter>
    </customSheetView>
    <customSheetView guid="{2524630E-605A-4616-AD5D-6CF7B1E9752C}" scale="180" showPageBreaks="1" printArea="1" view="pageBreakPreview">
      <selection activeCell="B56" sqref="B56"/>
      <pageMargins left="0.314" right="0.314" top="0.11799999999999999" bottom="0.27500000000000002" header="0.157" footer="0.11799999999999999"/>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99" firstPageNumber="54" orientation="landscape" r:id="rId10"/>
  <headerFooter>
    <oddFooter>&amp;C&amp;P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sheetData/>
  <customSheetViews>
    <customSheetView guid="{9C153D9E-615C-443B-9CD7-551163282F03}" state="hidden">
      <pageMargins left="0.7" right="0.7" top="0.75" bottom="0.75" header="0.3" footer="0.3"/>
    </customSheetView>
    <customSheetView guid="{BE9F68F7-D81B-4526-9959-D871EC50BDFF}" state="hidden">
      <pageMargins left="0.7" right="0.7" top="0.75" bottom="0.75" header="0.3" footer="0.3"/>
    </customSheetView>
    <customSheetView guid="{EF790C5B-80DA-4544-9EB7-EFE0323B2298}" state="hidden">
      <pageMargins left="0.7" right="0.7" top="0.75" bottom="0.75" header="0.3" footer="0.3"/>
    </customSheetView>
    <customSheetView guid="{2524630E-605A-4616-AD5D-6CF7B1E9752C}" state="hidden">
      <pageMargins left="0.7" right="0.7" top="0.75" bottom="0.75" header="0.3" footer="0.3"/>
    </customSheetView>
  </customSheetView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view="pageBreakPreview" zoomScale="160" zoomScaleNormal="200" zoomScaleSheetLayoutView="180" workbookViewId="0">
      <selection activeCell="B11" sqref="B11:K12"/>
    </sheetView>
  </sheetViews>
  <sheetFormatPr defaultColWidth="9.140625" defaultRowHeight="12.75" x14ac:dyDescent="0.2"/>
  <cols>
    <col min="1" max="1" width="5.7109375" customWidth="1"/>
    <col min="2" max="11" width="9.140625" customWidth="1"/>
    <col min="12" max="12" width="5.5703125" bestFit="1" customWidth="1"/>
    <col min="13" max="13" width="6.85546875" bestFit="1" customWidth="1"/>
    <col min="14" max="14" width="10.85546875" bestFit="1" customWidth="1"/>
    <col min="15" max="15" width="1.85546875" customWidth="1"/>
    <col min="17" max="17" width="2.28515625" customWidth="1"/>
  </cols>
  <sheetData>
    <row r="1" spans="1:16" ht="13.5" x14ac:dyDescent="0.25">
      <c r="B1" s="77"/>
      <c r="C1" s="77"/>
      <c r="D1" s="77"/>
      <c r="E1" s="77"/>
      <c r="F1" s="77"/>
      <c r="G1" s="77"/>
      <c r="H1" s="77"/>
      <c r="I1" s="77"/>
      <c r="J1" s="77"/>
      <c r="K1" s="77"/>
      <c r="L1" s="79"/>
      <c r="M1" s="80"/>
      <c r="N1" s="80"/>
      <c r="O1" s="80"/>
      <c r="P1" s="946"/>
    </row>
    <row r="2" spans="1:16" ht="13.5" x14ac:dyDescent="0.25">
      <c r="A2" s="1160" t="s">
        <v>1570</v>
      </c>
      <c r="B2" s="1162"/>
      <c r="C2" s="1162"/>
      <c r="D2" s="1162"/>
      <c r="E2" s="1162"/>
      <c r="F2" s="1162"/>
      <c r="G2" s="1162"/>
      <c r="H2" s="1162"/>
      <c r="I2" s="1162"/>
      <c r="J2" s="1162"/>
      <c r="K2" s="1162"/>
      <c r="L2" s="77"/>
      <c r="M2" s="80"/>
      <c r="N2" s="80"/>
      <c r="O2" s="80"/>
      <c r="P2" s="946"/>
    </row>
    <row r="3" spans="1:16" ht="13.5" x14ac:dyDescent="0.25">
      <c r="B3" s="1162"/>
      <c r="C3" s="1162"/>
      <c r="D3" s="1162"/>
      <c r="E3" s="1162"/>
      <c r="F3" s="1162"/>
      <c r="G3" s="1162"/>
      <c r="H3" s="1162"/>
      <c r="I3" s="1162"/>
      <c r="J3" s="1162"/>
      <c r="K3" s="1162"/>
      <c r="L3" s="77"/>
      <c r="M3" s="80"/>
      <c r="N3" s="80"/>
      <c r="O3" s="80"/>
      <c r="P3" s="946"/>
    </row>
    <row r="4" spans="1:16" ht="13.5" customHeight="1" x14ac:dyDescent="0.25">
      <c r="A4" s="1161" t="s">
        <v>1571</v>
      </c>
      <c r="B4" s="1162"/>
      <c r="C4" s="1162"/>
      <c r="D4" s="1162"/>
      <c r="E4" s="1162"/>
      <c r="F4" s="1162"/>
      <c r="G4" s="1162"/>
      <c r="H4" s="1162"/>
      <c r="I4" s="1162"/>
      <c r="J4" s="1162"/>
      <c r="K4" s="1162"/>
      <c r="L4" s="77"/>
      <c r="M4" s="80"/>
      <c r="N4" s="80"/>
      <c r="O4" s="80"/>
      <c r="P4" s="946"/>
    </row>
    <row r="5" spans="1:16" ht="13.5" x14ac:dyDescent="0.25">
      <c r="A5" s="80"/>
      <c r="B5" s="1162"/>
      <c r="C5" s="1162"/>
      <c r="D5" s="1162"/>
      <c r="E5" s="1162"/>
      <c r="F5" s="1348"/>
      <c r="G5" s="1162"/>
      <c r="H5" s="1162"/>
      <c r="I5" s="1162"/>
      <c r="J5" s="1162"/>
      <c r="K5" s="1162"/>
      <c r="L5" s="1163"/>
      <c r="M5" s="80"/>
      <c r="N5" s="80"/>
      <c r="O5" s="80"/>
      <c r="P5" s="946"/>
    </row>
    <row r="6" spans="1:16" ht="13.5" x14ac:dyDescent="0.25">
      <c r="A6" s="1323">
        <v>10.01</v>
      </c>
      <c r="B6" s="1347" t="s">
        <v>1572</v>
      </c>
      <c r="C6" s="1345"/>
      <c r="D6" s="1345"/>
      <c r="E6" s="1345"/>
      <c r="F6" s="1349"/>
      <c r="G6" s="1345"/>
      <c r="H6" s="1345"/>
      <c r="I6" s="1345"/>
      <c r="J6" s="1345"/>
      <c r="K6" s="1345"/>
      <c r="L6" s="1345"/>
      <c r="M6" s="1346"/>
      <c r="N6" s="80"/>
      <c r="O6" s="80"/>
      <c r="P6" s="946"/>
    </row>
    <row r="7" spans="1:16" ht="13.5" customHeight="1" x14ac:dyDescent="0.25">
      <c r="A7" s="674"/>
      <c r="B7" s="667"/>
      <c r="C7" s="667"/>
      <c r="D7" s="667"/>
      <c r="E7" s="667"/>
      <c r="F7" s="667"/>
      <c r="G7" s="667"/>
      <c r="H7" s="667"/>
      <c r="I7" s="667"/>
      <c r="J7" s="667"/>
      <c r="K7" s="667"/>
      <c r="L7" s="155"/>
      <c r="M7" s="155"/>
      <c r="N7" s="80"/>
      <c r="O7" s="80"/>
      <c r="P7" s="946"/>
    </row>
    <row r="8" spans="1:16" ht="13.5" customHeight="1" x14ac:dyDescent="0.25">
      <c r="A8" s="674"/>
      <c r="B8" s="668"/>
      <c r="C8" s="668"/>
      <c r="D8" s="668"/>
      <c r="E8" s="668"/>
      <c r="F8" s="668"/>
      <c r="G8" s="668"/>
      <c r="H8" s="668"/>
      <c r="I8" s="668"/>
      <c r="J8" s="668"/>
      <c r="K8" s="668"/>
      <c r="L8" s="155"/>
      <c r="M8" s="155"/>
      <c r="N8" s="80"/>
      <c r="O8" s="80"/>
      <c r="P8" s="946"/>
    </row>
    <row r="9" spans="1:16" ht="13.5" customHeight="1" x14ac:dyDescent="0.25">
      <c r="B9" s="2844" t="s">
        <v>1573</v>
      </c>
      <c r="C9" s="2844"/>
      <c r="D9" s="2844"/>
      <c r="E9" s="2844"/>
      <c r="F9" s="2844"/>
      <c r="G9" s="2844"/>
      <c r="H9" s="2844"/>
      <c r="I9" s="2844"/>
      <c r="J9" s="2844"/>
      <c r="K9" s="2844"/>
      <c r="L9" s="2844"/>
      <c r="M9" s="2844"/>
      <c r="N9" s="80"/>
      <c r="O9" s="80"/>
      <c r="P9" s="946"/>
    </row>
    <row r="10" spans="1:16" ht="13.5" customHeight="1" x14ac:dyDescent="0.25">
      <c r="A10" s="674"/>
      <c r="B10" s="667"/>
      <c r="C10" s="667"/>
      <c r="D10" s="667"/>
      <c r="E10" s="667"/>
      <c r="F10" s="667"/>
      <c r="G10" s="667"/>
      <c r="H10" s="667"/>
      <c r="I10" s="667"/>
      <c r="J10" s="667"/>
      <c r="K10" s="667"/>
      <c r="L10" s="667"/>
      <c r="M10" s="667"/>
      <c r="N10" s="80"/>
      <c r="O10" s="80"/>
      <c r="P10" s="1283"/>
    </row>
    <row r="11" spans="1:16" ht="13.5" customHeight="1" x14ac:dyDescent="0.25">
      <c r="A11" s="1323">
        <f>A6+0.01</f>
        <v>10.02</v>
      </c>
      <c r="B11" s="2845" t="s">
        <v>4177</v>
      </c>
      <c r="C11" s="2845"/>
      <c r="D11" s="2845"/>
      <c r="E11" s="2845"/>
      <c r="F11" s="2845"/>
      <c r="G11" s="2845"/>
      <c r="H11" s="2845"/>
      <c r="I11" s="2845"/>
      <c r="J11" s="2845"/>
      <c r="K11" s="2845"/>
      <c r="L11" s="1164" t="s">
        <v>1574</v>
      </c>
      <c r="M11" s="1164" t="s">
        <v>1575</v>
      </c>
      <c r="N11" s="80"/>
      <c r="O11" s="80"/>
      <c r="P11" s="1284"/>
    </row>
    <row r="12" spans="1:16" ht="13.5" customHeight="1" x14ac:dyDescent="0.25">
      <c r="A12" s="667"/>
      <c r="B12" s="2845"/>
      <c r="C12" s="2845"/>
      <c r="D12" s="2845"/>
      <c r="E12" s="2845"/>
      <c r="F12" s="2845"/>
      <c r="G12" s="2845"/>
      <c r="H12" s="2845"/>
      <c r="I12" s="2845"/>
      <c r="J12" s="2845"/>
      <c r="K12" s="2845"/>
      <c r="L12" s="80"/>
      <c r="M12" s="155"/>
      <c r="N12" s="80"/>
      <c r="O12" s="80"/>
      <c r="P12" s="946"/>
    </row>
    <row r="13" spans="1:16" ht="13.5" customHeight="1" x14ac:dyDescent="0.25">
      <c r="A13" s="667"/>
      <c r="B13" s="667"/>
      <c r="C13" s="668"/>
      <c r="D13" s="668"/>
      <c r="E13" s="668"/>
      <c r="F13" s="668"/>
      <c r="G13" s="668"/>
      <c r="H13" s="668"/>
      <c r="I13" s="668"/>
      <c r="J13" s="668"/>
      <c r="K13" s="668"/>
      <c r="L13" s="668"/>
      <c r="M13" s="155"/>
      <c r="N13" s="80"/>
      <c r="O13" s="80"/>
      <c r="P13" s="1283"/>
    </row>
    <row r="14" spans="1:16" ht="13.5" customHeight="1" x14ac:dyDescent="0.25">
      <c r="A14" s="1422">
        <f>A11+0.01</f>
        <v>10.029999999999999</v>
      </c>
      <c r="B14" s="2846" t="s">
        <v>3690</v>
      </c>
      <c r="C14" s="2846"/>
      <c r="D14" s="2846"/>
      <c r="E14" s="2846"/>
      <c r="F14" s="2846"/>
      <c r="G14" s="2846"/>
      <c r="H14" s="2846"/>
      <c r="I14" s="2846"/>
      <c r="J14" s="2846"/>
      <c r="K14" s="2846"/>
      <c r="L14" s="1164" t="s">
        <v>1576</v>
      </c>
      <c r="M14" s="1164" t="s">
        <v>1577</v>
      </c>
      <c r="N14" s="80"/>
      <c r="O14" s="80"/>
      <c r="P14" s="1284"/>
    </row>
    <row r="15" spans="1:16" ht="13.5" customHeight="1" x14ac:dyDescent="0.25">
      <c r="A15" s="667"/>
      <c r="B15" s="2846"/>
      <c r="C15" s="2846"/>
      <c r="D15" s="2846"/>
      <c r="E15" s="2846"/>
      <c r="F15" s="2846"/>
      <c r="G15" s="2846"/>
      <c r="H15" s="2846"/>
      <c r="I15" s="2846"/>
      <c r="J15" s="2846"/>
      <c r="K15" s="2846"/>
      <c r="L15" s="80"/>
      <c r="M15" s="155"/>
      <c r="N15" s="80"/>
      <c r="O15" s="80"/>
      <c r="P15" s="946"/>
    </row>
    <row r="16" spans="1:16" ht="13.5" customHeight="1" x14ac:dyDescent="0.25">
      <c r="A16" s="667"/>
      <c r="B16" s="667"/>
      <c r="C16" s="1165"/>
      <c r="D16" s="667"/>
      <c r="E16" s="667"/>
      <c r="F16" s="667"/>
      <c r="G16" s="667"/>
      <c r="H16" s="667"/>
      <c r="I16" s="667"/>
      <c r="J16" s="667"/>
      <c r="K16" s="667"/>
      <c r="L16" s="667"/>
      <c r="M16" s="155"/>
      <c r="N16" s="80"/>
      <c r="O16" s="80"/>
      <c r="P16" s="1283"/>
    </row>
    <row r="17" spans="1:16" ht="13.5" customHeight="1" x14ac:dyDescent="0.25">
      <c r="A17" s="1422">
        <f>A14+0.01</f>
        <v>10.039999999999999</v>
      </c>
      <c r="B17" s="2847" t="s">
        <v>3563</v>
      </c>
      <c r="C17" s="2847"/>
      <c r="D17" s="2847"/>
      <c r="E17" s="2847"/>
      <c r="F17" s="2847"/>
      <c r="G17" s="2847"/>
      <c r="H17" s="2847"/>
      <c r="I17" s="2847"/>
      <c r="J17" s="2847"/>
      <c r="K17" s="2847"/>
      <c r="L17" s="1164" t="s">
        <v>1578</v>
      </c>
      <c r="M17" s="1164" t="s">
        <v>1579</v>
      </c>
      <c r="N17" s="80"/>
      <c r="O17" s="80"/>
      <c r="P17" s="1284"/>
    </row>
    <row r="18" spans="1:16" ht="13.5" x14ac:dyDescent="0.25">
      <c r="A18" s="667"/>
      <c r="B18" s="2847"/>
      <c r="C18" s="2847"/>
      <c r="D18" s="2847"/>
      <c r="E18" s="2847"/>
      <c r="F18" s="2847"/>
      <c r="G18" s="2847"/>
      <c r="H18" s="2847"/>
      <c r="I18" s="2847"/>
      <c r="J18" s="2847"/>
      <c r="K18" s="2847"/>
      <c r="L18" s="80"/>
      <c r="M18" s="155"/>
      <c r="N18" s="80"/>
      <c r="O18" s="80"/>
      <c r="P18" s="946"/>
    </row>
    <row r="19" spans="1:16" ht="13.5" x14ac:dyDescent="0.25">
      <c r="A19" s="667"/>
      <c r="B19" s="667"/>
      <c r="C19" s="1165"/>
      <c r="D19" s="667"/>
      <c r="E19" s="667"/>
      <c r="F19" s="667"/>
      <c r="G19" s="667"/>
      <c r="H19" s="667"/>
      <c r="I19" s="667"/>
      <c r="J19" s="667"/>
      <c r="K19" s="667"/>
      <c r="L19" s="667"/>
      <c r="M19" s="155"/>
      <c r="N19" s="80"/>
      <c r="O19" s="80"/>
      <c r="P19" s="1283"/>
    </row>
    <row r="20" spans="1:16" ht="27" x14ac:dyDescent="0.25">
      <c r="A20" s="1422">
        <f>A17+0.01</f>
        <v>10.049999999999999</v>
      </c>
      <c r="B20" s="2846" t="s">
        <v>1580</v>
      </c>
      <c r="C20" s="2846"/>
      <c r="D20" s="2846"/>
      <c r="E20" s="2846"/>
      <c r="F20" s="2846"/>
      <c r="G20" s="2846"/>
      <c r="H20" s="2846"/>
      <c r="I20" s="2846"/>
      <c r="J20" s="2846"/>
      <c r="K20" s="2846"/>
      <c r="L20" s="1164" t="s">
        <v>1581</v>
      </c>
      <c r="M20" s="1164" t="s">
        <v>1582</v>
      </c>
      <c r="N20" s="80"/>
      <c r="O20" s="80"/>
      <c r="P20" s="1284"/>
    </row>
    <row r="21" spans="1:16" ht="13.5" x14ac:dyDescent="0.25">
      <c r="A21" s="667"/>
      <c r="B21" s="2846"/>
      <c r="C21" s="2846"/>
      <c r="D21" s="2846"/>
      <c r="E21" s="2846"/>
      <c r="F21" s="2846"/>
      <c r="G21" s="2846"/>
      <c r="H21" s="2846"/>
      <c r="I21" s="2846"/>
      <c r="J21" s="2846"/>
      <c r="K21" s="2846"/>
      <c r="L21" s="80"/>
      <c r="M21" s="155"/>
      <c r="N21" s="80"/>
      <c r="O21" s="80"/>
      <c r="P21" s="946"/>
    </row>
    <row r="22" spans="1:16" ht="13.5" x14ac:dyDescent="0.25">
      <c r="A22" s="667"/>
      <c r="B22" s="667"/>
      <c r="C22" s="1166"/>
      <c r="D22" s="155"/>
      <c r="E22" s="669"/>
      <c r="F22" s="668"/>
      <c r="G22" s="668"/>
      <c r="H22" s="668"/>
      <c r="I22" s="668"/>
      <c r="J22" s="668"/>
      <c r="K22" s="668"/>
      <c r="L22" s="155"/>
      <c r="M22" s="155"/>
      <c r="N22" s="80"/>
      <c r="O22" s="80"/>
      <c r="P22" s="1283"/>
    </row>
    <row r="23" spans="1:16" ht="27" x14ac:dyDescent="0.25">
      <c r="A23" s="1422">
        <f>A20+0.01</f>
        <v>10.059999999999999</v>
      </c>
      <c r="B23" s="2848" t="s">
        <v>3910</v>
      </c>
      <c r="C23" s="2848"/>
      <c r="D23" s="2848"/>
      <c r="E23" s="2848"/>
      <c r="F23" s="2848"/>
      <c r="G23" s="2848"/>
      <c r="H23" s="2848"/>
      <c r="I23" s="2848"/>
      <c r="J23" s="2848"/>
      <c r="K23" s="2848"/>
      <c r="L23" s="1164" t="s">
        <v>1583</v>
      </c>
      <c r="M23" s="1164" t="s">
        <v>1584</v>
      </c>
      <c r="N23" s="80"/>
      <c r="O23" s="80"/>
      <c r="P23" s="1284"/>
    </row>
    <row r="24" spans="1:16" ht="13.5" x14ac:dyDescent="0.25">
      <c r="A24" s="667"/>
      <c r="B24" s="2848"/>
      <c r="C24" s="2848"/>
      <c r="D24" s="2848"/>
      <c r="E24" s="2848"/>
      <c r="F24" s="2848"/>
      <c r="G24" s="2848"/>
      <c r="H24" s="2848"/>
      <c r="I24" s="2848"/>
      <c r="J24" s="2848"/>
      <c r="K24" s="2848"/>
      <c r="L24" s="80"/>
      <c r="M24" s="155"/>
      <c r="N24" s="80"/>
      <c r="O24" s="80"/>
      <c r="P24" s="946"/>
    </row>
    <row r="25" spans="1:16" ht="13.5" x14ac:dyDescent="0.25">
      <c r="A25" s="667"/>
      <c r="B25" s="667"/>
      <c r="C25" s="155"/>
      <c r="D25" s="668"/>
      <c r="E25" s="668"/>
      <c r="F25" s="668"/>
      <c r="G25" s="668"/>
      <c r="H25" s="668"/>
      <c r="I25" s="668"/>
      <c r="J25" s="668"/>
      <c r="K25" s="668"/>
      <c r="L25" s="155"/>
      <c r="M25" s="155"/>
      <c r="N25" s="80"/>
      <c r="O25" s="80"/>
      <c r="P25" s="1618"/>
    </row>
    <row r="26" spans="1:16" ht="13.5" customHeight="1" x14ac:dyDescent="0.25">
      <c r="A26" s="1422">
        <f>A23+0.01</f>
        <v>10.069999999999999</v>
      </c>
      <c r="B26" s="2846" t="s">
        <v>3691</v>
      </c>
      <c r="C26" s="2846"/>
      <c r="D26" s="2846"/>
      <c r="E26" s="2846"/>
      <c r="F26" s="2846"/>
      <c r="G26" s="2846"/>
      <c r="H26" s="2846"/>
      <c r="I26" s="2846"/>
      <c r="J26" s="2846"/>
      <c r="K26" s="2846"/>
      <c r="L26" s="1164" t="s">
        <v>1585</v>
      </c>
      <c r="M26" s="1164" t="s">
        <v>1586</v>
      </c>
      <c r="N26" s="80"/>
      <c r="O26" s="80"/>
      <c r="P26" s="1283"/>
    </row>
    <row r="27" spans="1:16" ht="13.5" x14ac:dyDescent="0.25">
      <c r="A27" s="667"/>
      <c r="B27" s="2846"/>
      <c r="C27" s="2846"/>
      <c r="D27" s="2846"/>
      <c r="E27" s="2846"/>
      <c r="F27" s="2846"/>
      <c r="G27" s="2846"/>
      <c r="H27" s="2846"/>
      <c r="I27" s="2846"/>
      <c r="J27" s="2846"/>
      <c r="K27" s="2846"/>
      <c r="L27" s="80"/>
      <c r="M27" s="155"/>
      <c r="N27" s="80"/>
      <c r="O27" s="80"/>
      <c r="P27" s="1284"/>
    </row>
    <row r="28" spans="1:16" ht="13.5" x14ac:dyDescent="0.25">
      <c r="A28" s="667"/>
      <c r="B28" s="2846"/>
      <c r="C28" s="2846"/>
      <c r="D28" s="2846"/>
      <c r="E28" s="2846"/>
      <c r="F28" s="2846"/>
      <c r="G28" s="2846"/>
      <c r="H28" s="2846"/>
      <c r="I28" s="2846"/>
      <c r="J28" s="2846"/>
      <c r="K28" s="2846"/>
      <c r="L28" s="667"/>
      <c r="M28" s="155"/>
      <c r="N28" s="80"/>
      <c r="O28" s="80"/>
      <c r="P28" s="1618"/>
    </row>
    <row r="29" spans="1:16" ht="13.5" x14ac:dyDescent="0.25">
      <c r="A29" s="2851">
        <f>A26+0.01</f>
        <v>10.079999999999998</v>
      </c>
      <c r="B29" s="2852" t="s">
        <v>3565</v>
      </c>
      <c r="C29" s="2852"/>
      <c r="D29" s="2852"/>
      <c r="E29" s="2852"/>
      <c r="F29" s="2852"/>
      <c r="G29" s="2852"/>
      <c r="H29" s="2852"/>
      <c r="I29" s="2852"/>
      <c r="J29" s="2852"/>
      <c r="K29" s="2852"/>
      <c r="L29" s="2853" t="s">
        <v>1587</v>
      </c>
      <c r="M29" s="2853" t="s">
        <v>1588</v>
      </c>
      <c r="N29" s="80"/>
      <c r="O29" s="80"/>
      <c r="P29" s="1283"/>
    </row>
    <row r="30" spans="1:16" ht="13.5" customHeight="1" x14ac:dyDescent="0.25">
      <c r="A30" s="2851"/>
      <c r="B30" s="2852"/>
      <c r="C30" s="2852"/>
      <c r="D30" s="2852"/>
      <c r="E30" s="2852"/>
      <c r="F30" s="2852"/>
      <c r="G30" s="2852"/>
      <c r="H30" s="2852"/>
      <c r="I30" s="2852"/>
      <c r="J30" s="2852"/>
      <c r="K30" s="2852"/>
      <c r="L30" s="2853"/>
      <c r="M30" s="2853"/>
      <c r="N30" s="80"/>
      <c r="O30" s="80"/>
      <c r="P30" s="1284"/>
    </row>
    <row r="31" spans="1:16" ht="13.5" customHeight="1" x14ac:dyDescent="0.25">
      <c r="A31" s="667"/>
      <c r="B31" s="667"/>
      <c r="C31" s="1166"/>
      <c r="D31" s="667"/>
      <c r="E31" s="667"/>
      <c r="F31" s="667"/>
      <c r="G31" s="667"/>
      <c r="H31" s="667"/>
      <c r="I31" s="667"/>
      <c r="J31" s="667"/>
      <c r="K31" s="667"/>
      <c r="L31" s="667"/>
      <c r="M31" s="155"/>
      <c r="N31" s="80"/>
      <c r="O31" s="80"/>
      <c r="P31" s="1618"/>
    </row>
    <row r="32" spans="1:16" ht="13.5" customHeight="1" x14ac:dyDescent="0.25">
      <c r="A32" s="2851">
        <f>A29+0.01</f>
        <v>10.089999999999998</v>
      </c>
      <c r="B32" s="2854" t="s">
        <v>3566</v>
      </c>
      <c r="C32" s="2854"/>
      <c r="D32" s="2854"/>
      <c r="E32" s="2854"/>
      <c r="F32" s="2854"/>
      <c r="G32" s="2854"/>
      <c r="H32" s="2854"/>
      <c r="I32" s="2854"/>
      <c r="J32" s="2854"/>
      <c r="K32" s="2854"/>
      <c r="L32" s="2853" t="s">
        <v>1589</v>
      </c>
      <c r="M32" s="2853" t="s">
        <v>1590</v>
      </c>
      <c r="N32" s="80"/>
      <c r="O32" s="80"/>
      <c r="P32" s="1283"/>
    </row>
    <row r="33" spans="1:16" ht="13.5" x14ac:dyDescent="0.25">
      <c r="A33" s="2851"/>
      <c r="B33" s="2854"/>
      <c r="C33" s="2854"/>
      <c r="D33" s="2854"/>
      <c r="E33" s="2854"/>
      <c r="F33" s="2854"/>
      <c r="G33" s="2854"/>
      <c r="H33" s="2854"/>
      <c r="I33" s="2854"/>
      <c r="J33" s="2854"/>
      <c r="K33" s="2854"/>
      <c r="L33" s="2853"/>
      <c r="M33" s="2853"/>
      <c r="N33" s="80"/>
      <c r="O33" s="80"/>
      <c r="P33" s="1284"/>
    </row>
    <row r="34" spans="1:16" ht="13.5" x14ac:dyDescent="0.25">
      <c r="A34" s="667"/>
      <c r="B34" s="667"/>
      <c r="C34" s="1166"/>
      <c r="D34" s="667"/>
      <c r="E34" s="667"/>
      <c r="F34" s="667"/>
      <c r="G34" s="667"/>
      <c r="H34" s="667"/>
      <c r="I34" s="667"/>
      <c r="J34" s="667"/>
      <c r="K34" s="667"/>
      <c r="L34" s="667"/>
      <c r="M34" s="155"/>
      <c r="N34" s="80"/>
      <c r="O34" s="80"/>
      <c r="P34" s="1618"/>
    </row>
    <row r="35" spans="1:16" ht="27" x14ac:dyDescent="0.25">
      <c r="A35" s="1422">
        <f>A32+0.01</f>
        <v>10.099999999999998</v>
      </c>
      <c r="B35" s="2849" t="s">
        <v>3692</v>
      </c>
      <c r="C35" s="2850"/>
      <c r="D35" s="2850"/>
      <c r="E35" s="2850"/>
      <c r="F35" s="2850"/>
      <c r="G35" s="2850"/>
      <c r="H35" s="2850"/>
      <c r="I35" s="2850"/>
      <c r="J35" s="2850"/>
      <c r="K35" s="2850"/>
      <c r="L35" s="1164" t="s">
        <v>1591</v>
      </c>
      <c r="M35" s="1164" t="s">
        <v>1592</v>
      </c>
      <c r="N35" s="80"/>
      <c r="O35" s="80"/>
      <c r="P35" s="1283"/>
    </row>
    <row r="36" spans="1:16" ht="13.5" x14ac:dyDescent="0.25">
      <c r="A36" s="667"/>
      <c r="B36" s="2850"/>
      <c r="C36" s="2850"/>
      <c r="D36" s="2850"/>
      <c r="E36" s="2850"/>
      <c r="F36" s="2850"/>
      <c r="G36" s="2850"/>
      <c r="H36" s="2850"/>
      <c r="I36" s="2850"/>
      <c r="J36" s="2850"/>
      <c r="K36" s="2850"/>
      <c r="L36" s="80"/>
      <c r="M36" s="155"/>
      <c r="N36" s="80"/>
      <c r="O36" s="80"/>
      <c r="P36" s="1284"/>
    </row>
    <row r="37" spans="1:16" ht="13.5" x14ac:dyDescent="0.25">
      <c r="A37" s="667"/>
      <c r="B37" s="667"/>
      <c r="C37" s="155"/>
      <c r="D37" s="667"/>
      <c r="E37" s="667"/>
      <c r="F37" s="667"/>
      <c r="G37" s="667"/>
      <c r="H37" s="667"/>
      <c r="I37" s="667"/>
      <c r="J37" s="667"/>
      <c r="K37" s="667"/>
      <c r="L37" s="667"/>
      <c r="M37" s="155"/>
      <c r="N37" s="80"/>
      <c r="O37" s="80"/>
      <c r="P37" s="1618"/>
    </row>
    <row r="38" spans="1:16" ht="27" x14ac:dyDescent="0.25">
      <c r="A38" s="1422">
        <f>A35+0.01</f>
        <v>10.109999999999998</v>
      </c>
      <c r="B38" s="1165" t="str">
        <f>CONCATENATE("A resposta a uma das perguntas (",A11,")"," a ","(",TEXT(A35,"0,00"),") é positiva?")</f>
        <v>A resposta a uma das perguntas (10,02) a (10,10) é positiva?</v>
      </c>
      <c r="C38" s="155"/>
      <c r="D38" s="668"/>
      <c r="E38" s="668"/>
      <c r="F38" s="668"/>
      <c r="G38" s="668"/>
      <c r="H38" s="668"/>
      <c r="I38" s="668"/>
      <c r="J38" s="668"/>
      <c r="K38" s="668"/>
      <c r="L38" s="1164" t="s">
        <v>1593</v>
      </c>
      <c r="M38" s="1167" t="s">
        <v>1594</v>
      </c>
      <c r="N38" s="84" t="s">
        <v>1595</v>
      </c>
      <c r="O38" s="84"/>
      <c r="P38" s="1619"/>
    </row>
    <row r="39" spans="1:16" x14ac:dyDescent="0.2">
      <c r="A39" s="671"/>
      <c r="B39" s="671"/>
      <c r="C39" s="671"/>
      <c r="D39" s="671"/>
      <c r="E39" s="671"/>
      <c r="F39" s="671"/>
      <c r="G39" s="671"/>
      <c r="H39" s="671"/>
      <c r="I39" s="671"/>
      <c r="J39" s="671"/>
      <c r="K39" s="671"/>
      <c r="L39" s="671"/>
      <c r="M39" s="671"/>
      <c r="P39" s="995"/>
    </row>
  </sheetData>
  <customSheetViews>
    <customSheetView guid="{9C153D9E-615C-443B-9CD7-551163282F03}" scale="160" showPageBreaks="1" printArea="1" view="pageBreakPreview" topLeftCell="A28">
      <selection activeCell="H38" sqref="H38"/>
      <pageMargins left="0.314" right="0.314" top="0.11799999999999999" bottom="0.27500000000000002" header="0.157" footer="0.11799999999999999"/>
      <pageSetup firstPageNumber="23" orientation="landscape" r:id="rId1"/>
      <headerFooter>
        <oddFooter>&amp;C&amp;P</oddFooter>
      </headerFooter>
    </customSheetView>
    <customSheetView guid="{BE9F68F7-D81B-4526-9959-D871EC50BDFF}" scale="160" showPageBreaks="1" printArea="1" view="pageBreakPreview" topLeftCell="A28">
      <selection activeCell="H38" sqref="H38"/>
      <pageMargins left="0.314" right="0.314" top="0.11799999999999999" bottom="0.27500000000000002" header="0.157" footer="0.11799999999999999"/>
      <pageSetup firstPageNumber="23" orientation="landscape" r:id="rId2"/>
      <headerFooter>
        <oddFooter>&amp;C&amp;P</oddFooter>
      </headerFooter>
    </customSheetView>
    <customSheetView guid="{EF790C5B-80DA-4544-9EB7-EFE0323B2298}" scale="160" showPageBreaks="1" printArea="1" view="pageBreakPreview" topLeftCell="A27">
      <selection activeCell="B32" sqref="B32:K33"/>
      <pageMargins left="0.314" right="0.314" top="0.11799999999999999" bottom="0.27500000000000002" header="0.157" footer="0.11799999999999999"/>
      <pageSetup firstPageNumber="23" orientation="landscape" r:id="rId3"/>
      <headerFooter>
        <oddFooter>&amp;C&amp;P</oddFooter>
      </headerFooter>
    </customSheetView>
    <customSheetView guid="{C9D2DBB1-CD01-4732-8C86-64BE16C94753}" scale="110" showPageBreaks="1" printArea="1" view="pageBreakPreview">
      <pageMargins left="0.314" right="0.314" top="0.11799999999999999" bottom="0.27500000000000002" header="0.157" footer="0.11799999999999999"/>
      <pageSetup firstPageNumber="23" orientation="landscape" r:id="rId4"/>
      <headerFooter>
        <oddFooter>&amp;C&amp;P</oddFooter>
      </headerFooter>
    </customSheetView>
    <customSheetView guid="{BFEC163F-7C4E-49B7-9F32-15225772E72F}" scale="110" showPageBreaks="1" printArea="1" view="pageBreakPreview" topLeftCell="A22">
      <selection activeCell="B35" sqref="B35:K36"/>
      <pageMargins left="0.314" right="0.314" top="0.11799999999999999" bottom="0.27500000000000002" header="0.157" footer="0.11799999999999999"/>
      <pageSetup firstPageNumber="23" orientation="landscape" r:id="rId5"/>
      <headerFooter>
        <oddFooter>&amp;C&amp;P</oddFooter>
      </headerFooter>
    </customSheetView>
    <customSheetView guid="{5529DB6B-163A-4048-9107-267B30B97DF3}" scale="110" showPageBreaks="1" printArea="1" view="pageBreakPreview" topLeftCell="A13">
      <selection activeCell="B35" sqref="B35:K36"/>
      <pageMargins left="0.314" right="0.314" top="0.11799999999999999" bottom="0.27500000000000002" header="0.157" footer="0.11799999999999999"/>
      <pageSetup firstPageNumber="23" orientation="landscape" r:id="rId6"/>
      <headerFooter>
        <oddFooter>&amp;C&amp;P</oddFooter>
      </headerFooter>
    </customSheetView>
    <customSheetView guid="{9B0763AA-FA4B-479A-900C-C113E8BEEFEB}" scale="110" showPageBreaks="1" printArea="1" view="pageBreakPreview" topLeftCell="A21">
      <selection activeCell="B35" sqref="B35:K36"/>
      <pageMargins left="0.314" right="0.314" top="0.11799999999999999" bottom="0.27500000000000002" header="0.157" footer="0.11799999999999999"/>
      <pageSetup firstPageNumber="23" orientation="landscape" r:id="rId7"/>
      <headerFooter>
        <oddFooter>&amp;C&amp;P</oddFooter>
      </headerFooter>
    </customSheetView>
    <customSheetView guid="{89903799-8228-4A6D-8A81-7F80BC61226D}" scale="200" showPageBreaks="1" printArea="1" topLeftCell="A32">
      <selection activeCell="B38" sqref="B38"/>
      <pageMargins left="0.314" right="0.314" top="0.11799999999999999" bottom="0.27500000000000002" header="0.157" footer="0.11799999999999999"/>
      <pageSetup firstPageNumber="23" orientation="landscape" r:id="rId8"/>
      <headerFooter>
        <oddFooter>&amp;C&amp;P</oddFooter>
      </headerFooter>
    </customSheetView>
    <customSheetView guid="{2524630E-605A-4616-AD5D-6CF7B1E9752C}" scale="160" showPageBreaks="1" printArea="1" view="pageBreakPreview" topLeftCell="A28">
      <selection activeCell="C31" sqref="C1:C1048576"/>
      <pageMargins left="0.314" right="0.314" top="0.11799999999999999" bottom="0.27500000000000002" header="0.157" footer="0.11799999999999999"/>
      <pageSetup firstPageNumber="23" orientation="landscape" r:id="rId9"/>
      <headerFooter>
        <oddFooter>&amp;C&amp;P</oddFooter>
      </headerFooter>
    </customSheetView>
  </customSheetViews>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firstPageNumber="23" orientation="landscape" r:id="rId10"/>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36"/>
  <sheetViews>
    <sheetView view="pageLayout" zoomScale="110" zoomScaleNormal="100" zoomScaleSheetLayoutView="90" zoomScalePageLayoutView="110" workbookViewId="0">
      <selection activeCell="N7" sqref="N7:N16"/>
    </sheetView>
  </sheetViews>
  <sheetFormatPr defaultColWidth="11.42578125" defaultRowHeight="12.75" x14ac:dyDescent="0.2"/>
  <cols>
    <col min="1" max="1" width="4" style="575" customWidth="1"/>
    <col min="2" max="2" width="9" style="575" customWidth="1"/>
    <col min="3" max="3" width="10" style="575" customWidth="1"/>
    <col min="4" max="4" width="6.7109375" style="575" customWidth="1"/>
    <col min="5" max="5" width="7" style="575" customWidth="1"/>
    <col min="6" max="6" width="11" style="575" customWidth="1"/>
    <col min="7" max="7" width="11.42578125" style="575" customWidth="1"/>
    <col min="8" max="8" width="8.7109375" style="575" customWidth="1"/>
    <col min="9" max="9" width="8" style="575" customWidth="1"/>
    <col min="10" max="10" width="7.7109375" style="575" customWidth="1"/>
    <col min="11" max="11" width="6.7109375" style="575" customWidth="1"/>
    <col min="12" max="12" width="7" style="575" customWidth="1"/>
    <col min="13" max="13" width="10" style="575" customWidth="1"/>
    <col min="14" max="14" width="10.42578125" style="575" customWidth="1"/>
    <col min="15" max="15" width="14" style="575" customWidth="1"/>
    <col min="16" max="16" width="4" style="575" customWidth="1"/>
    <col min="17" max="17" width="11.42578125" style="1158" customWidth="1"/>
    <col min="18" max="18" width="7.5703125" style="1158" customWidth="1"/>
    <col min="19" max="19" width="9.5703125" style="1158" customWidth="1"/>
    <col min="20" max="20" width="9.42578125" style="575" customWidth="1"/>
    <col min="21" max="21" width="7.7109375" style="575" customWidth="1"/>
    <col min="22" max="22" width="7" style="575" customWidth="1"/>
    <col min="23" max="23" width="8" style="575" customWidth="1"/>
    <col min="24" max="24" width="11.28515625" style="575" customWidth="1"/>
    <col min="25" max="25" width="7.28515625" style="575" customWidth="1"/>
    <col min="26" max="26" width="8.5703125" style="575" customWidth="1"/>
    <col min="27" max="27" width="9.28515625" style="575" customWidth="1"/>
    <col min="28" max="28" width="12" style="575" customWidth="1"/>
    <col min="29" max="29" width="22" style="575" customWidth="1"/>
    <col min="30" max="30" width="4" style="575" customWidth="1"/>
    <col min="31" max="31" width="9.85546875" style="575" customWidth="1"/>
    <col min="32" max="32" width="12.42578125" style="575" customWidth="1"/>
    <col min="33" max="33" width="10" style="575" customWidth="1"/>
    <col min="34" max="34" width="12" style="575" customWidth="1"/>
    <col min="35" max="35" width="10.28515625" style="575" customWidth="1"/>
    <col min="36" max="36" width="10.5703125" style="575" customWidth="1"/>
    <col min="37" max="37" width="11" style="575" customWidth="1"/>
    <col min="38" max="38" width="12.140625" style="575" customWidth="1"/>
    <col min="39" max="39" width="22.28515625" style="575" customWidth="1"/>
    <col min="40" max="40" width="18.42578125" style="575" customWidth="1"/>
    <col min="41" max="41" width="4" style="575" customWidth="1"/>
    <col min="42" max="42" width="6.28515625" style="575" customWidth="1"/>
    <col min="43" max="52" width="5.140625" style="575" customWidth="1"/>
    <col min="53" max="53" width="6" style="575" customWidth="1"/>
    <col min="54" max="56" width="5.140625" style="575" customWidth="1"/>
    <col min="57" max="57" width="13.28515625" customWidth="1"/>
    <col min="58" max="58" width="13" customWidth="1"/>
    <col min="59" max="59" width="12.5703125" customWidth="1"/>
    <col min="60" max="60" width="13" customWidth="1"/>
    <col min="61" max="61" width="4" style="575" customWidth="1"/>
    <col min="62" max="62" width="12.5703125" customWidth="1"/>
    <col min="63" max="67" width="13" customWidth="1"/>
    <col min="68" max="69" width="13.140625" customWidth="1"/>
    <col min="70" max="70" width="11.42578125" customWidth="1"/>
    <col min="71" max="71" width="11.7109375" customWidth="1"/>
    <col min="72" max="72" width="4" style="575" customWidth="1"/>
    <col min="73" max="73" width="19.85546875" customWidth="1"/>
    <col min="74" max="89" width="6.7109375" customWidth="1"/>
    <col min="90" max="90" width="4" style="575" customWidth="1"/>
    <col min="91" max="106" width="8" customWidth="1"/>
  </cols>
  <sheetData>
    <row r="1" spans="1:106" x14ac:dyDescent="0.2">
      <c r="A1" s="574" t="s">
        <v>1596</v>
      </c>
      <c r="P1" s="574" t="s">
        <v>1597</v>
      </c>
      <c r="AD1" s="574" t="s">
        <v>1598</v>
      </c>
      <c r="AO1" s="574" t="s">
        <v>1599</v>
      </c>
      <c r="BI1" s="574" t="s">
        <v>1600</v>
      </c>
      <c r="BT1" s="574" t="s">
        <v>1601</v>
      </c>
      <c r="CL1" s="574" t="s">
        <v>1602</v>
      </c>
      <c r="CM1" s="574"/>
    </row>
    <row r="2" spans="1:106" x14ac:dyDescent="0.2">
      <c r="A2" s="576" t="s">
        <v>1603</v>
      </c>
      <c r="P2" s="576" t="s">
        <v>1604</v>
      </c>
      <c r="AD2" s="576" t="s">
        <v>1605</v>
      </c>
      <c r="AO2" s="576" t="s">
        <v>1606</v>
      </c>
      <c r="BI2" s="2915" t="s">
        <v>1607</v>
      </c>
      <c r="BJ2" s="2915"/>
      <c r="BK2" s="2915"/>
      <c r="BL2" s="2915"/>
      <c r="BM2" s="2915"/>
      <c r="BN2" s="2915"/>
      <c r="BR2" s="81"/>
      <c r="BS2" s="81"/>
      <c r="BT2" s="576" t="s">
        <v>1608</v>
      </c>
      <c r="BU2" s="81"/>
      <c r="BV2" s="81"/>
      <c r="BW2" s="81"/>
      <c r="BX2" s="81"/>
      <c r="BY2" s="81"/>
      <c r="BZ2" s="81"/>
      <c r="CA2" s="81"/>
      <c r="CB2" s="81"/>
      <c r="CC2" s="81"/>
      <c r="CD2" s="81"/>
      <c r="CE2" s="81"/>
      <c r="CF2" s="81"/>
      <c r="CG2" s="81"/>
      <c r="CH2" s="81"/>
      <c r="CI2" s="81"/>
      <c r="CJ2" s="81"/>
      <c r="CK2" s="81"/>
      <c r="CL2" s="576" t="s">
        <v>1609</v>
      </c>
      <c r="CM2" s="462"/>
      <c r="CN2" s="81"/>
      <c r="CO2" s="81"/>
      <c r="CP2" s="81"/>
      <c r="CQ2" s="81"/>
      <c r="CR2" s="81"/>
      <c r="CS2" s="81"/>
      <c r="CT2" s="81"/>
      <c r="CU2" s="81"/>
      <c r="CV2" s="81"/>
      <c r="CW2" s="81"/>
      <c r="CX2" s="81"/>
      <c r="CY2" s="81"/>
      <c r="CZ2" s="81"/>
      <c r="DA2" s="81"/>
      <c r="DB2" s="81"/>
    </row>
    <row r="3" spans="1:106" ht="15.75" x14ac:dyDescent="0.2">
      <c r="A3" s="577"/>
      <c r="P3" s="577"/>
      <c r="AD3" s="577"/>
      <c r="AO3" s="577"/>
      <c r="BI3" s="577"/>
      <c r="BJ3" s="10"/>
      <c r="BR3" s="81"/>
      <c r="BS3" s="81"/>
      <c r="BT3" s="577"/>
      <c r="BU3" s="81"/>
      <c r="BV3" s="81"/>
      <c r="BW3" s="81"/>
      <c r="BX3" s="81"/>
      <c r="BY3" s="81"/>
      <c r="BZ3" s="81"/>
      <c r="CA3" s="81"/>
      <c r="CB3" s="81"/>
      <c r="CC3" s="81"/>
      <c r="CD3" s="81"/>
      <c r="CE3" s="81"/>
      <c r="CF3" s="81"/>
      <c r="CG3" s="81"/>
      <c r="CH3" s="81"/>
      <c r="CI3" s="81"/>
      <c r="CJ3" s="81"/>
      <c r="CK3" s="81"/>
      <c r="CL3" s="577"/>
      <c r="CM3" s="462"/>
      <c r="CN3" s="81"/>
      <c r="CO3" s="81"/>
      <c r="CP3" s="81"/>
      <c r="CQ3" s="81"/>
      <c r="CR3" s="81"/>
      <c r="CS3" s="81"/>
      <c r="CT3" s="81"/>
      <c r="CU3" s="81"/>
      <c r="CV3" s="81"/>
      <c r="CW3" s="81"/>
      <c r="CX3" s="81"/>
      <c r="CY3" s="81"/>
      <c r="CZ3" s="81"/>
      <c r="DA3" s="81"/>
      <c r="DB3" s="81"/>
    </row>
    <row r="4" spans="1:106" ht="15.75" x14ac:dyDescent="0.2">
      <c r="A4" s="578"/>
      <c r="B4" s="4" t="s">
        <v>1610</v>
      </c>
      <c r="C4" s="4"/>
      <c r="D4" s="681"/>
      <c r="E4" s="579"/>
      <c r="F4" s="4"/>
      <c r="I4" s="580"/>
      <c r="J4" s="580"/>
      <c r="K4" s="681"/>
      <c r="L4" s="681"/>
      <c r="P4" s="578"/>
      <c r="AD4" s="578"/>
      <c r="AO4" s="578"/>
      <c r="BI4" s="578"/>
      <c r="BJ4" s="10"/>
      <c r="BR4" s="81"/>
      <c r="BS4" s="81"/>
      <c r="BT4" s="578"/>
      <c r="BU4" s="81"/>
      <c r="BV4" s="81"/>
      <c r="BW4" s="81"/>
      <c r="BX4" s="81"/>
      <c r="BY4" s="81"/>
      <c r="BZ4" s="81"/>
      <c r="CA4" s="81"/>
      <c r="CB4" s="81"/>
      <c r="CC4" s="81"/>
      <c r="CD4" s="81"/>
      <c r="CE4" s="81"/>
      <c r="CF4" s="81"/>
      <c r="CG4" s="81"/>
      <c r="CH4" s="81"/>
      <c r="CI4" s="81"/>
      <c r="CJ4" s="81"/>
      <c r="CK4" s="81"/>
      <c r="CL4" s="578"/>
      <c r="CM4" s="81"/>
      <c r="CN4" s="81"/>
      <c r="CO4" s="81"/>
      <c r="CP4" s="81"/>
      <c r="CQ4" s="81"/>
      <c r="CR4" s="81"/>
      <c r="CS4" s="81"/>
      <c r="CT4" s="81"/>
      <c r="CU4" s="81"/>
      <c r="CV4" s="81"/>
      <c r="CW4" s="81"/>
      <c r="CX4" s="81"/>
      <c r="CY4" s="81"/>
      <c r="CZ4" s="81"/>
      <c r="DA4" s="81"/>
      <c r="DB4" s="81"/>
    </row>
    <row r="5" spans="1:106" ht="13.5" customHeight="1" x14ac:dyDescent="0.2">
      <c r="BR5" s="81"/>
      <c r="BS5" s="81"/>
      <c r="BU5" s="81"/>
      <c r="BV5" s="81"/>
      <c r="BW5" s="81"/>
      <c r="BX5" s="81"/>
      <c r="BY5" s="81"/>
      <c r="BZ5" s="81"/>
      <c r="CA5" s="81"/>
      <c r="CB5" s="81"/>
      <c r="CC5" s="81"/>
      <c r="CD5" s="81"/>
      <c r="CE5" s="81"/>
      <c r="CF5" s="81"/>
      <c r="CG5" s="81"/>
      <c r="CH5" s="81"/>
      <c r="CI5" s="81"/>
      <c r="CJ5" s="81"/>
      <c r="CK5" s="81"/>
      <c r="CM5" s="81"/>
      <c r="CN5" s="81"/>
      <c r="CO5" s="81"/>
      <c r="CP5" s="81"/>
      <c r="CQ5" s="81"/>
      <c r="CR5" s="81"/>
      <c r="CS5" s="81"/>
      <c r="CT5" s="81"/>
      <c r="CU5" s="81"/>
      <c r="CV5" s="81"/>
      <c r="CW5" s="81"/>
      <c r="CX5" s="81"/>
      <c r="CY5" s="81"/>
      <c r="CZ5" s="81"/>
      <c r="DA5" s="81"/>
      <c r="DB5" s="81"/>
    </row>
    <row r="6" spans="1:106" ht="13.5" customHeight="1" x14ac:dyDescent="0.25">
      <c r="A6" s="2855" t="s">
        <v>1611</v>
      </c>
      <c r="B6" s="1612">
        <f>10.13</f>
        <v>10.130000000000001</v>
      </c>
      <c r="C6" s="1612">
        <f>B6+0.01</f>
        <v>10.14</v>
      </c>
      <c r="D6" s="1612">
        <f>C6+0.01</f>
        <v>10.15</v>
      </c>
      <c r="E6" s="1091"/>
      <c r="F6" s="1612">
        <f>D6+0.01</f>
        <v>10.16</v>
      </c>
      <c r="G6" s="581"/>
      <c r="H6" s="1613">
        <f>F6+0.01</f>
        <v>10.17</v>
      </c>
      <c r="I6" s="2858">
        <f>H6+0.01</f>
        <v>10.18</v>
      </c>
      <c r="J6" s="2859"/>
      <c r="K6" s="2858">
        <f>I6+0.01</f>
        <v>10.19</v>
      </c>
      <c r="L6" s="2859"/>
      <c r="M6" s="1614">
        <f>K6+0.01</f>
        <v>10.199999999999999</v>
      </c>
      <c r="N6" s="582">
        <f>M6+0.01</f>
        <v>10.209999999999999</v>
      </c>
      <c r="O6" s="582">
        <f>N6+0.01</f>
        <v>10.219999999999999</v>
      </c>
      <c r="P6" s="2855" t="s">
        <v>1612</v>
      </c>
      <c r="Q6" s="1650">
        <f>O6+0.01</f>
        <v>10.229999999999999</v>
      </c>
      <c r="R6" s="1701"/>
      <c r="S6" s="582">
        <f>Q6+0.01</f>
        <v>10.239999999999998</v>
      </c>
      <c r="T6" s="582">
        <f>S6+0.01</f>
        <v>10.249999999999998</v>
      </c>
      <c r="U6" s="582">
        <f>T6+0.01</f>
        <v>10.259999999999998</v>
      </c>
      <c r="V6" s="583">
        <f>U6+0.01</f>
        <v>10.269999999999998</v>
      </c>
      <c r="W6" s="583">
        <f t="shared" ref="W6:AB6" si="0">V6+0.01</f>
        <v>10.279999999999998</v>
      </c>
      <c r="X6" s="582">
        <f t="shared" si="0"/>
        <v>10.289999999999997</v>
      </c>
      <c r="Y6" s="583">
        <f t="shared" si="0"/>
        <v>10.299999999999997</v>
      </c>
      <c r="Z6" s="583">
        <f t="shared" si="0"/>
        <v>10.309999999999997</v>
      </c>
      <c r="AA6" s="583">
        <f t="shared" si="0"/>
        <v>10.319999999999997</v>
      </c>
      <c r="AB6" s="1614">
        <f t="shared" si="0"/>
        <v>10.329999999999997</v>
      </c>
      <c r="AC6" s="583">
        <f>AB6+0.01</f>
        <v>10.339999999999996</v>
      </c>
      <c r="AD6" s="2855" t="s">
        <v>1613</v>
      </c>
      <c r="AE6" s="582">
        <f>AC6+0.01</f>
        <v>10.349999999999996</v>
      </c>
      <c r="AF6" s="582">
        <f>AE6+0.01</f>
        <v>10.359999999999996</v>
      </c>
      <c r="AG6" s="582">
        <f t="shared" ref="AG6:AL6" si="1">AF6+0.01</f>
        <v>10.369999999999996</v>
      </c>
      <c r="AH6" s="582">
        <f t="shared" si="1"/>
        <v>10.379999999999995</v>
      </c>
      <c r="AI6" s="582">
        <f t="shared" si="1"/>
        <v>10.389999999999995</v>
      </c>
      <c r="AJ6" s="582">
        <f t="shared" si="1"/>
        <v>10.399999999999995</v>
      </c>
      <c r="AK6" s="582">
        <f t="shared" si="1"/>
        <v>10.409999999999995</v>
      </c>
      <c r="AL6" s="582">
        <f t="shared" si="1"/>
        <v>10.419999999999995</v>
      </c>
      <c r="AM6" s="1612">
        <f>AL6+0.01</f>
        <v>10.429999999999994</v>
      </c>
      <c r="AN6" s="582">
        <f>AM6+0.01</f>
        <v>10.439999999999994</v>
      </c>
      <c r="AO6" s="2855" t="s">
        <v>1614</v>
      </c>
      <c r="AP6" s="2870">
        <f>AN6+0.01</f>
        <v>10.449999999999994</v>
      </c>
      <c r="AQ6" s="2871"/>
      <c r="AR6" s="2871"/>
      <c r="AS6" s="2871"/>
      <c r="AT6" s="2871"/>
      <c r="AU6" s="2871"/>
      <c r="AV6" s="2871"/>
      <c r="AW6" s="2871"/>
      <c r="AX6" s="2871"/>
      <c r="AY6" s="2871"/>
      <c r="AZ6" s="2871"/>
      <c r="BA6" s="2871"/>
      <c r="BB6" s="2871"/>
      <c r="BC6" s="2871"/>
      <c r="BD6" s="2872"/>
      <c r="BE6" s="621">
        <f>AP6+0.01</f>
        <v>10.459999999999994</v>
      </c>
      <c r="BF6" s="620">
        <f>BE6+0.01</f>
        <v>10.469999999999994</v>
      </c>
      <c r="BG6" s="620">
        <f t="shared" ref="BG6:BN6" si="2">BF6+0.01</f>
        <v>10.479999999999993</v>
      </c>
      <c r="BH6" s="620">
        <f t="shared" si="2"/>
        <v>10.489999999999993</v>
      </c>
      <c r="BI6" s="2855" t="s">
        <v>1615</v>
      </c>
      <c r="BJ6" s="620">
        <f>BH6+0.01</f>
        <v>10.499999999999993</v>
      </c>
      <c r="BK6" s="620">
        <f>BJ6+0.01</f>
        <v>10.509999999999993</v>
      </c>
      <c r="BL6" s="620">
        <f t="shared" si="2"/>
        <v>10.519999999999992</v>
      </c>
      <c r="BM6" s="620">
        <f t="shared" si="2"/>
        <v>10.529999999999992</v>
      </c>
      <c r="BN6" s="620">
        <f t="shared" si="2"/>
        <v>10.539999999999992</v>
      </c>
      <c r="BO6" s="621">
        <f>BN6+0.01</f>
        <v>10.549999999999992</v>
      </c>
      <c r="BP6" s="621">
        <f>BO6+0.01</f>
        <v>10.559999999999992</v>
      </c>
      <c r="BQ6" s="621">
        <f>BP6+0.01</f>
        <v>10.569999999999991</v>
      </c>
      <c r="BR6" s="472">
        <f>BQ6+0.01</f>
        <v>10.579999999999991</v>
      </c>
      <c r="BS6" s="473">
        <f>BR6+0.01</f>
        <v>10.589999999999991</v>
      </c>
      <c r="BT6" s="2855" t="s">
        <v>1616</v>
      </c>
      <c r="BU6" s="472">
        <f>BS6+0.01</f>
        <v>10.599999999999991</v>
      </c>
      <c r="BV6" s="2577">
        <f>BU6+0.01</f>
        <v>10.609999999999991</v>
      </c>
      <c r="BW6" s="2664"/>
      <c r="BX6" s="2664"/>
      <c r="BY6" s="2664"/>
      <c r="BZ6" s="2664"/>
      <c r="CA6" s="2664"/>
      <c r="CB6" s="2664"/>
      <c r="CC6" s="2664"/>
      <c r="CD6" s="2664"/>
      <c r="CE6" s="2664"/>
      <c r="CF6" s="2664"/>
      <c r="CG6" s="2664"/>
      <c r="CH6" s="470"/>
      <c r="CI6" s="626"/>
      <c r="CJ6" s="470"/>
      <c r="CK6" s="471"/>
      <c r="CL6" s="2855" t="s">
        <v>1617</v>
      </c>
      <c r="CM6" s="472">
        <f>BV6+0.01</f>
        <v>10.61999999999999</v>
      </c>
      <c r="CN6" s="470"/>
      <c r="CO6" s="470"/>
      <c r="CP6" s="470"/>
      <c r="CQ6" s="470"/>
      <c r="CR6" s="470"/>
      <c r="CS6" s="470"/>
      <c r="CT6" s="174"/>
      <c r="CU6" s="174"/>
      <c r="CV6" s="174"/>
      <c r="CW6" s="174"/>
      <c r="CX6" s="174"/>
      <c r="CY6" s="174"/>
      <c r="CZ6" s="174"/>
      <c r="DA6" s="174"/>
      <c r="DB6" s="175"/>
    </row>
    <row r="7" spans="1:106" ht="15" customHeight="1" x14ac:dyDescent="0.25">
      <c r="A7" s="2856"/>
      <c r="B7" s="2371" t="s">
        <v>3911</v>
      </c>
      <c r="C7" s="2869" t="s">
        <v>3693</v>
      </c>
      <c r="D7" s="2426" t="s">
        <v>3912</v>
      </c>
      <c r="E7" s="2726"/>
      <c r="F7" s="2426" t="s">
        <v>3913</v>
      </c>
      <c r="G7" s="2726"/>
      <c r="H7" s="2423" t="s">
        <v>3694</v>
      </c>
      <c r="I7" s="2862" t="s">
        <v>3914</v>
      </c>
      <c r="J7" s="2863"/>
      <c r="K7" s="2426" t="s">
        <v>3915</v>
      </c>
      <c r="L7" s="2726"/>
      <c r="M7" s="2692" t="s">
        <v>1618</v>
      </c>
      <c r="N7" s="2423" t="s">
        <v>3695</v>
      </c>
      <c r="O7" s="2423" t="s">
        <v>1619</v>
      </c>
      <c r="P7" s="2860"/>
      <c r="Q7" s="2866" t="s">
        <v>1620</v>
      </c>
      <c r="R7" s="2867"/>
      <c r="S7" s="2423" t="s">
        <v>3455</v>
      </c>
      <c r="T7" s="2423" t="s">
        <v>1621</v>
      </c>
      <c r="U7" s="2423" t="s">
        <v>1622</v>
      </c>
      <c r="V7" s="2423" t="s">
        <v>1623</v>
      </c>
      <c r="W7" s="2423" t="s">
        <v>3567</v>
      </c>
      <c r="X7" s="2423" t="s">
        <v>1624</v>
      </c>
      <c r="Y7" s="2371" t="s">
        <v>1625</v>
      </c>
      <c r="Z7" s="2371" t="s">
        <v>3395</v>
      </c>
      <c r="AA7" s="2371" t="s">
        <v>3919</v>
      </c>
      <c r="AB7" s="2867" t="s">
        <v>3917</v>
      </c>
      <c r="AC7" s="2423" t="s">
        <v>3920</v>
      </c>
      <c r="AD7" s="2856"/>
      <c r="AE7" s="2423" t="s">
        <v>1626</v>
      </c>
      <c r="AF7" s="2423" t="s">
        <v>1627</v>
      </c>
      <c r="AG7" s="2423" t="s">
        <v>1628</v>
      </c>
      <c r="AH7" s="2423" t="s">
        <v>1629</v>
      </c>
      <c r="AI7" s="2423" t="s">
        <v>1630</v>
      </c>
      <c r="AJ7" s="2423" t="s">
        <v>1631</v>
      </c>
      <c r="AK7" s="2423" t="s">
        <v>1632</v>
      </c>
      <c r="AL7" s="2423" t="s">
        <v>1633</v>
      </c>
      <c r="AM7" s="2423" t="s">
        <v>1634</v>
      </c>
      <c r="AN7" s="2423" t="s">
        <v>1635</v>
      </c>
      <c r="AO7" s="2856"/>
      <c r="AP7" s="2866" t="s">
        <v>3396</v>
      </c>
      <c r="AQ7" s="2692"/>
      <c r="AR7" s="2692"/>
      <c r="AS7" s="2692"/>
      <c r="AT7" s="2692"/>
      <c r="AU7" s="2692"/>
      <c r="AV7" s="2692"/>
      <c r="AW7" s="2692"/>
      <c r="AX7" s="2692"/>
      <c r="AY7" s="2692"/>
      <c r="AZ7" s="2692"/>
      <c r="BA7" s="2692"/>
      <c r="BB7" s="2692"/>
      <c r="BC7" s="2692"/>
      <c r="BD7" s="2867"/>
      <c r="BE7" s="2375" t="s">
        <v>3698</v>
      </c>
      <c r="BF7" s="2375" t="s">
        <v>1636</v>
      </c>
      <c r="BG7" s="2375" t="s">
        <v>1637</v>
      </c>
      <c r="BH7" s="2375" t="s">
        <v>1638</v>
      </c>
      <c r="BI7" s="2856"/>
      <c r="BJ7" s="2375" t="s">
        <v>1639</v>
      </c>
      <c r="BK7" s="2375" t="s">
        <v>1640</v>
      </c>
      <c r="BL7" s="2375" t="s">
        <v>3397</v>
      </c>
      <c r="BM7" s="2375" t="s">
        <v>3700</v>
      </c>
      <c r="BN7" s="2375" t="s">
        <v>3699</v>
      </c>
      <c r="BO7" s="2375" t="s">
        <v>1641</v>
      </c>
      <c r="BP7" s="2375" t="s">
        <v>1642</v>
      </c>
      <c r="BQ7" s="2375" t="s">
        <v>1643</v>
      </c>
      <c r="BR7" s="2378" t="s">
        <v>3922</v>
      </c>
      <c r="BS7" s="2371" t="s">
        <v>3573</v>
      </c>
      <c r="BT7" s="2856"/>
      <c r="BU7" s="2378" t="s">
        <v>1644</v>
      </c>
      <c r="BV7" s="289" t="s">
        <v>1645</v>
      </c>
      <c r="BW7" s="286"/>
      <c r="BX7" s="286"/>
      <c r="BY7" s="286"/>
      <c r="BZ7" s="286"/>
      <c r="CA7" s="286"/>
      <c r="CB7" s="286"/>
      <c r="CC7" s="286"/>
      <c r="CD7" s="286"/>
      <c r="CE7" s="286"/>
      <c r="CF7" s="286"/>
      <c r="CG7" s="286"/>
      <c r="CH7" s="395"/>
      <c r="CI7" s="395"/>
      <c r="CJ7" s="395"/>
      <c r="CK7" s="253"/>
      <c r="CL7" s="2856"/>
      <c r="CM7" s="2486" t="s">
        <v>1646</v>
      </c>
      <c r="CN7" s="2487"/>
      <c r="CO7" s="2487"/>
      <c r="CP7" s="2487"/>
      <c r="CQ7" s="2487"/>
      <c r="CR7" s="2487"/>
      <c r="CS7" s="2487"/>
      <c r="CT7" s="2487"/>
      <c r="CU7" s="2487"/>
      <c r="CV7" s="2487"/>
      <c r="CW7" s="2487"/>
      <c r="CX7" s="2487"/>
      <c r="CY7" s="2487"/>
      <c r="CZ7" s="2487"/>
      <c r="DA7" s="2487"/>
      <c r="DB7" s="2488"/>
    </row>
    <row r="8" spans="1:106" ht="13.5" x14ac:dyDescent="0.25">
      <c r="A8" s="2856"/>
      <c r="B8" s="2371"/>
      <c r="C8" s="2869"/>
      <c r="D8" s="2426"/>
      <c r="E8" s="2726"/>
      <c r="F8" s="2426"/>
      <c r="G8" s="2726"/>
      <c r="H8" s="2423"/>
      <c r="I8" s="2862"/>
      <c r="J8" s="2863"/>
      <c r="K8" s="2426"/>
      <c r="L8" s="2726"/>
      <c r="M8" s="2692"/>
      <c r="N8" s="2423"/>
      <c r="O8" s="2423"/>
      <c r="P8" s="2860"/>
      <c r="Q8" s="2866"/>
      <c r="R8" s="2867"/>
      <c r="S8" s="2423"/>
      <c r="T8" s="2423"/>
      <c r="U8" s="2423"/>
      <c r="V8" s="2423"/>
      <c r="W8" s="2423"/>
      <c r="X8" s="2423"/>
      <c r="Y8" s="2371"/>
      <c r="Z8" s="2371"/>
      <c r="AA8" s="2371"/>
      <c r="AB8" s="2867"/>
      <c r="AC8" s="2423"/>
      <c r="AD8" s="2856"/>
      <c r="AE8" s="2423"/>
      <c r="AF8" s="2423"/>
      <c r="AG8" s="2423"/>
      <c r="AH8" s="2423"/>
      <c r="AI8" s="2423"/>
      <c r="AJ8" s="2423"/>
      <c r="AK8" s="2423"/>
      <c r="AL8" s="2423"/>
      <c r="AM8" s="2423"/>
      <c r="AN8" s="2423"/>
      <c r="AO8" s="2856"/>
      <c r="AP8" s="2866"/>
      <c r="AQ8" s="2692"/>
      <c r="AR8" s="2692"/>
      <c r="AS8" s="2692"/>
      <c r="AT8" s="2692"/>
      <c r="AU8" s="2692"/>
      <c r="AV8" s="2692"/>
      <c r="AW8" s="2692"/>
      <c r="AX8" s="2692"/>
      <c r="AY8" s="2692"/>
      <c r="AZ8" s="2692"/>
      <c r="BA8" s="2692"/>
      <c r="BB8" s="2692"/>
      <c r="BC8" s="2692"/>
      <c r="BD8" s="2867"/>
      <c r="BE8" s="2375"/>
      <c r="BF8" s="2375"/>
      <c r="BG8" s="2375"/>
      <c r="BH8" s="2375"/>
      <c r="BI8" s="2856"/>
      <c r="BJ8" s="2375"/>
      <c r="BK8" s="2375"/>
      <c r="BL8" s="2375"/>
      <c r="BM8" s="2375"/>
      <c r="BN8" s="2375"/>
      <c r="BO8" s="2375"/>
      <c r="BP8" s="2375"/>
      <c r="BQ8" s="2375"/>
      <c r="BR8" s="2378"/>
      <c r="BS8" s="2371"/>
      <c r="BT8" s="2856"/>
      <c r="BU8" s="2378"/>
      <c r="BV8" s="289" t="s">
        <v>1647</v>
      </c>
      <c r="BW8" s="286"/>
      <c r="BX8" s="286"/>
      <c r="BY8" s="286"/>
      <c r="BZ8" s="286"/>
      <c r="CA8" s="286"/>
      <c r="CB8" s="286"/>
      <c r="CC8" s="286"/>
      <c r="CD8" s="286"/>
      <c r="CE8" s="286"/>
      <c r="CF8" s="286"/>
      <c r="CG8" s="286"/>
      <c r="CH8" s="395"/>
      <c r="CI8" s="395"/>
      <c r="CJ8" s="395"/>
      <c r="CK8" s="253"/>
      <c r="CL8" s="2856"/>
      <c r="CM8" s="211"/>
      <c r="CN8" s="395"/>
      <c r="CO8" s="395"/>
      <c r="CP8" s="395"/>
      <c r="CQ8" s="286"/>
      <c r="CR8" s="286"/>
      <c r="CS8" s="286"/>
      <c r="CT8" s="286"/>
      <c r="CU8" s="286"/>
      <c r="CV8" s="286"/>
      <c r="CW8" s="286"/>
      <c r="CX8" s="286"/>
      <c r="CY8" s="286"/>
      <c r="CZ8" s="286"/>
      <c r="DA8" s="286"/>
      <c r="DB8" s="627"/>
    </row>
    <row r="9" spans="1:106" ht="13.5" customHeight="1" x14ac:dyDescent="0.25">
      <c r="A9" s="2856"/>
      <c r="B9" s="2371"/>
      <c r="C9" s="2869"/>
      <c r="D9" s="2426"/>
      <c r="E9" s="2726"/>
      <c r="F9" s="2426"/>
      <c r="G9" s="2726"/>
      <c r="H9" s="2423"/>
      <c r="I9" s="2862"/>
      <c r="J9" s="2863"/>
      <c r="K9" s="2426"/>
      <c r="L9" s="2726"/>
      <c r="M9" s="2692"/>
      <c r="N9" s="2423"/>
      <c r="O9" s="2423"/>
      <c r="P9" s="2860"/>
      <c r="Q9" s="2866"/>
      <c r="R9" s="2867"/>
      <c r="S9" s="2423"/>
      <c r="T9" s="2423"/>
      <c r="U9" s="2423"/>
      <c r="V9" s="2423"/>
      <c r="W9" s="2423"/>
      <c r="X9" s="2423"/>
      <c r="Y9" s="2371"/>
      <c r="Z9" s="2371"/>
      <c r="AA9" s="2371"/>
      <c r="AB9" s="2867"/>
      <c r="AC9" s="2423"/>
      <c r="AD9" s="2856"/>
      <c r="AE9" s="2423"/>
      <c r="AF9" s="2423"/>
      <c r="AG9" s="2423"/>
      <c r="AH9" s="2423"/>
      <c r="AI9" s="2423"/>
      <c r="AJ9" s="2423"/>
      <c r="AK9" s="2423"/>
      <c r="AL9" s="2423"/>
      <c r="AM9" s="2423"/>
      <c r="AN9" s="2423"/>
      <c r="AO9" s="2856"/>
      <c r="AP9" s="2866"/>
      <c r="AQ9" s="2692"/>
      <c r="AR9" s="2692"/>
      <c r="AS9" s="2692"/>
      <c r="AT9" s="2692"/>
      <c r="AU9" s="2692"/>
      <c r="AV9" s="2692"/>
      <c r="AW9" s="2692"/>
      <c r="AX9" s="2692"/>
      <c r="AY9" s="2692"/>
      <c r="AZ9" s="2692"/>
      <c r="BA9" s="2692"/>
      <c r="BB9" s="2692"/>
      <c r="BC9" s="2692"/>
      <c r="BD9" s="2867"/>
      <c r="BE9" s="2375"/>
      <c r="BF9" s="2375"/>
      <c r="BG9" s="2375"/>
      <c r="BH9" s="2375"/>
      <c r="BI9" s="2856"/>
      <c r="BJ9" s="2375"/>
      <c r="BK9" s="2375"/>
      <c r="BL9" s="2375"/>
      <c r="BM9" s="2375"/>
      <c r="BN9" s="2375"/>
      <c r="BO9" s="2375"/>
      <c r="BP9" s="2375"/>
      <c r="BQ9" s="2375"/>
      <c r="BR9" s="2378"/>
      <c r="BS9" s="2371"/>
      <c r="BT9" s="2856"/>
      <c r="BU9" s="2378"/>
      <c r="BV9" s="289" t="s">
        <v>1648</v>
      </c>
      <c r="BW9" s="286"/>
      <c r="BX9" s="286"/>
      <c r="BY9" s="286"/>
      <c r="BZ9" s="286"/>
      <c r="CA9" s="286"/>
      <c r="CB9" s="286"/>
      <c r="CC9" s="286"/>
      <c r="CD9" s="286"/>
      <c r="CE9" s="286"/>
      <c r="CF9" s="286"/>
      <c r="CG9" s="286"/>
      <c r="CH9" s="395"/>
      <c r="CI9" s="395"/>
      <c r="CJ9" s="395"/>
      <c r="CK9" s="253"/>
      <c r="CL9" s="2856"/>
      <c r="CM9" s="211"/>
      <c r="CN9" s="395"/>
      <c r="CO9" s="395"/>
      <c r="CP9" s="395"/>
      <c r="CQ9" s="286"/>
      <c r="CR9" s="286"/>
      <c r="CS9" s="286"/>
      <c r="CT9" s="286"/>
      <c r="CU9" s="286"/>
      <c r="CV9" s="286"/>
      <c r="CW9" s="286"/>
      <c r="CX9" s="286"/>
      <c r="CY9" s="286"/>
      <c r="CZ9" s="286"/>
      <c r="DA9" s="286"/>
      <c r="DB9" s="627"/>
    </row>
    <row r="10" spans="1:106" ht="13.5" customHeight="1" x14ac:dyDescent="0.25">
      <c r="A10" s="2856"/>
      <c r="B10" s="2371"/>
      <c r="C10" s="2869"/>
      <c r="D10" s="2426"/>
      <c r="E10" s="2726"/>
      <c r="F10" s="2426"/>
      <c r="G10" s="2726"/>
      <c r="H10" s="2423"/>
      <c r="I10" s="2862"/>
      <c r="J10" s="2863"/>
      <c r="K10" s="2426"/>
      <c r="L10" s="2726"/>
      <c r="M10" s="2692"/>
      <c r="N10" s="2423"/>
      <c r="O10" s="2423"/>
      <c r="P10" s="2860"/>
      <c r="S10" s="2423"/>
      <c r="T10" s="2423"/>
      <c r="U10" s="2423"/>
      <c r="V10" s="2423"/>
      <c r="W10" s="2423"/>
      <c r="X10" s="2423"/>
      <c r="Y10" s="2371"/>
      <c r="Z10" s="2371"/>
      <c r="AA10" s="2371"/>
      <c r="AB10" s="2867"/>
      <c r="AC10" s="2423"/>
      <c r="AD10" s="2856"/>
      <c r="AE10" s="2423"/>
      <c r="AF10" s="2423"/>
      <c r="AG10" s="2423"/>
      <c r="AH10" s="2423"/>
      <c r="AI10" s="2423"/>
      <c r="AJ10" s="2423"/>
      <c r="AK10" s="2423"/>
      <c r="AL10" s="2423"/>
      <c r="AM10" s="2423"/>
      <c r="AN10" s="2423"/>
      <c r="AO10" s="2856"/>
      <c r="AP10" s="682"/>
      <c r="AQ10" s="683"/>
      <c r="AR10" s="683"/>
      <c r="AS10" s="683"/>
      <c r="AT10" s="683"/>
      <c r="AU10" s="683"/>
      <c r="AV10" s="683"/>
      <c r="AW10" s="683"/>
      <c r="AX10" s="683"/>
      <c r="AY10" s="683"/>
      <c r="AZ10" s="683"/>
      <c r="BA10" s="683"/>
      <c r="BB10" s="683"/>
      <c r="BC10" s="683"/>
      <c r="BD10" s="684"/>
      <c r="BE10" s="2375"/>
      <c r="BF10" s="2375"/>
      <c r="BG10" s="2375"/>
      <c r="BH10" s="2375"/>
      <c r="BI10" s="2856"/>
      <c r="BJ10" s="2375"/>
      <c r="BK10" s="2375"/>
      <c r="BL10" s="2375"/>
      <c r="BM10" s="2375"/>
      <c r="BN10" s="2375"/>
      <c r="BO10" s="2375"/>
      <c r="BP10" s="2375"/>
      <c r="BQ10" s="2375"/>
      <c r="BR10" s="2378"/>
      <c r="BS10" s="2371"/>
      <c r="BT10" s="2856"/>
      <c r="BU10" s="2378"/>
      <c r="BV10" s="289" t="s">
        <v>1649</v>
      </c>
      <c r="BW10" s="286"/>
      <c r="BX10" s="286"/>
      <c r="BY10" s="286"/>
      <c r="BZ10" s="286"/>
      <c r="CA10" s="286"/>
      <c r="CB10" s="286"/>
      <c r="CC10" s="286"/>
      <c r="CD10" s="286"/>
      <c r="CE10" s="286"/>
      <c r="CF10" s="286"/>
      <c r="CG10" s="286"/>
      <c r="CH10" s="395"/>
      <c r="CI10" s="395"/>
      <c r="CJ10" s="395"/>
      <c r="CK10" s="253"/>
      <c r="CL10" s="2856"/>
      <c r="CM10" s="289" t="s">
        <v>1650</v>
      </c>
      <c r="CN10" s="286"/>
      <c r="CO10" s="286"/>
      <c r="CP10" s="286"/>
      <c r="CQ10" s="286"/>
      <c r="CR10" s="286"/>
      <c r="CS10" s="286"/>
      <c r="CT10" s="286"/>
      <c r="CU10" s="286"/>
      <c r="CV10" s="286"/>
      <c r="CW10" s="286"/>
      <c r="CX10" s="286"/>
      <c r="CY10" s="286"/>
      <c r="CZ10" s="286"/>
      <c r="DA10" s="286"/>
      <c r="DB10" s="627"/>
    </row>
    <row r="11" spans="1:106" ht="13.5" customHeight="1" x14ac:dyDescent="0.25">
      <c r="A11" s="2856"/>
      <c r="B11" s="2371"/>
      <c r="C11" s="2869"/>
      <c r="D11" s="2426"/>
      <c r="E11" s="2726"/>
      <c r="F11" s="2426"/>
      <c r="G11" s="2726"/>
      <c r="H11" s="2423"/>
      <c r="I11" s="2862"/>
      <c r="J11" s="2863"/>
      <c r="K11" s="2426"/>
      <c r="L11" s="2726"/>
      <c r="M11" s="2692"/>
      <c r="N11" s="2423"/>
      <c r="O11" s="2423"/>
      <c r="P11" s="2860"/>
      <c r="S11" s="2423"/>
      <c r="T11" s="2423"/>
      <c r="U11" s="2423"/>
      <c r="V11" s="2423"/>
      <c r="W11" s="2423"/>
      <c r="X11" s="2423"/>
      <c r="Y11" s="2371"/>
      <c r="Z11" s="2371"/>
      <c r="AA11" s="2371"/>
      <c r="AB11" s="2867"/>
      <c r="AC11" s="1647" t="s">
        <v>1651</v>
      </c>
      <c r="AD11" s="2856"/>
      <c r="AE11" s="2423"/>
      <c r="AF11" s="2423"/>
      <c r="AG11" s="2423"/>
      <c r="AH11" s="2423"/>
      <c r="AI11" s="2423"/>
      <c r="AJ11" s="2423"/>
      <c r="AK11" s="2423"/>
      <c r="AL11" s="2423"/>
      <c r="AM11" s="2423"/>
      <c r="AN11" s="590"/>
      <c r="AO11" s="2856"/>
      <c r="AP11" s="2876" t="s">
        <v>1652</v>
      </c>
      <c r="AQ11" s="2873" t="s">
        <v>1653</v>
      </c>
      <c r="AR11" s="2873" t="s">
        <v>1654</v>
      </c>
      <c r="AS11" s="2879" t="s">
        <v>3921</v>
      </c>
      <c r="AT11" s="2873" t="s">
        <v>1655</v>
      </c>
      <c r="AU11" s="2873" t="s">
        <v>3697</v>
      </c>
      <c r="AV11" s="2873" t="s">
        <v>1656</v>
      </c>
      <c r="AW11" s="2873" t="s">
        <v>1657</v>
      </c>
      <c r="AX11" s="2873" t="s">
        <v>1658</v>
      </c>
      <c r="AY11" s="2873" t="s">
        <v>3696</v>
      </c>
      <c r="AZ11" s="2873" t="s">
        <v>1659</v>
      </c>
      <c r="BA11" s="2876" t="s">
        <v>1660</v>
      </c>
      <c r="BB11" s="2873" t="s">
        <v>1661</v>
      </c>
      <c r="BC11" s="2873" t="s">
        <v>1662</v>
      </c>
      <c r="BD11" s="2873" t="s">
        <v>1663</v>
      </c>
      <c r="BE11" s="2375"/>
      <c r="BF11" s="2375"/>
      <c r="BG11" s="2375"/>
      <c r="BH11" s="2375"/>
      <c r="BI11" s="2856"/>
      <c r="BJ11" s="2375"/>
      <c r="BK11" s="2375"/>
      <c r="BL11" s="2375"/>
      <c r="BM11" s="2375"/>
      <c r="BN11" s="2375"/>
      <c r="BO11" s="2375"/>
      <c r="BP11" s="2375"/>
      <c r="BQ11" s="2375"/>
      <c r="BR11" s="2378"/>
      <c r="BS11" s="2371"/>
      <c r="BT11" s="2856"/>
      <c r="BU11" s="567" t="s">
        <v>1664</v>
      </c>
      <c r="BV11" s="289"/>
      <c r="BW11" s="286"/>
      <c r="BX11" s="286"/>
      <c r="BY11" s="286"/>
      <c r="BZ11" s="286"/>
      <c r="CA11" s="286"/>
      <c r="CB11" s="286"/>
      <c r="CC11" s="286"/>
      <c r="CD11" s="286"/>
      <c r="CE11" s="286"/>
      <c r="CF11" s="286"/>
      <c r="CG11" s="286"/>
      <c r="CH11" s="286"/>
      <c r="CI11" s="286"/>
      <c r="CJ11" s="281"/>
      <c r="CK11" s="568"/>
      <c r="CL11" s="2856"/>
      <c r="CM11" s="289"/>
      <c r="CN11" s="286"/>
      <c r="CO11" s="286"/>
      <c r="CP11" s="286"/>
      <c r="CQ11" s="286"/>
      <c r="CR11" s="286"/>
      <c r="CS11" s="286"/>
      <c r="CT11" s="286"/>
      <c r="CU11" s="286"/>
      <c r="CV11" s="286"/>
      <c r="CW11" s="286"/>
      <c r="CX11" s="286"/>
      <c r="CY11" s="286"/>
      <c r="CZ11" s="286"/>
      <c r="DA11" s="286"/>
      <c r="DB11" s="627"/>
    </row>
    <row r="12" spans="1:106" ht="15" customHeight="1" x14ac:dyDescent="0.25">
      <c r="A12" s="2856"/>
      <c r="B12" s="2371"/>
      <c r="C12" s="2869"/>
      <c r="D12" s="2426"/>
      <c r="E12" s="2726"/>
      <c r="F12" s="585"/>
      <c r="G12" s="586"/>
      <c r="H12" s="2423"/>
      <c r="I12" s="2862"/>
      <c r="J12" s="2863"/>
      <c r="K12" s="2426"/>
      <c r="L12" s="2726"/>
      <c r="M12" s="2692"/>
      <c r="N12" s="2423"/>
      <c r="O12" s="587" t="s">
        <v>1665</v>
      </c>
      <c r="P12" s="2860"/>
      <c r="Q12" s="2866" t="s">
        <v>1666</v>
      </c>
      <c r="R12" s="2867"/>
      <c r="S12" s="1852"/>
      <c r="T12" s="2423"/>
      <c r="U12" s="2423"/>
      <c r="V12" s="2423"/>
      <c r="W12" s="2423"/>
      <c r="X12" s="2423"/>
      <c r="Y12" s="2371"/>
      <c r="Z12" s="2371"/>
      <c r="AA12" s="2371"/>
      <c r="AB12" s="2867"/>
      <c r="AC12" s="1902" t="s">
        <v>3571</v>
      </c>
      <c r="AD12" s="2856"/>
      <c r="AE12" s="2423"/>
      <c r="AF12" s="2423"/>
      <c r="AG12" s="2423"/>
      <c r="AH12" s="2423"/>
      <c r="AI12" s="2423"/>
      <c r="AJ12" s="2423"/>
      <c r="AK12" s="2423"/>
      <c r="AL12" s="2423"/>
      <c r="AN12" s="590"/>
      <c r="AO12" s="2856"/>
      <c r="AP12" s="2877"/>
      <c r="AQ12" s="2874"/>
      <c r="AR12" s="2874"/>
      <c r="AS12" s="2880"/>
      <c r="AT12" s="2874"/>
      <c r="AU12" s="2874"/>
      <c r="AV12" s="2874"/>
      <c r="AW12" s="2874"/>
      <c r="AX12" s="2874"/>
      <c r="AY12" s="2874"/>
      <c r="AZ12" s="2874"/>
      <c r="BA12" s="2877"/>
      <c r="BB12" s="2874"/>
      <c r="BC12" s="2874"/>
      <c r="BD12" s="2874"/>
      <c r="BE12" s="2375"/>
      <c r="BF12" s="2375"/>
      <c r="BG12" s="2375"/>
      <c r="BH12" s="2375"/>
      <c r="BI12" s="2856"/>
      <c r="BJ12" s="2375"/>
      <c r="BK12" s="2375"/>
      <c r="BL12" s="2375"/>
      <c r="BM12" s="2375"/>
      <c r="BN12" s="2375"/>
      <c r="BO12" s="2375"/>
      <c r="BP12" s="2375"/>
      <c r="BQ12" s="2375"/>
      <c r="BR12" s="2378"/>
      <c r="BS12" s="2371"/>
      <c r="BT12" s="2856"/>
      <c r="BU12" s="567" t="s">
        <v>1667</v>
      </c>
      <c r="BV12" s="289" t="s">
        <v>3574</v>
      </c>
      <c r="BW12" s="286"/>
      <c r="BX12" s="286"/>
      <c r="BY12" s="286"/>
      <c r="BZ12" s="286"/>
      <c r="CA12" s="286"/>
      <c r="CB12" s="286"/>
      <c r="CC12" s="286"/>
      <c r="CD12" s="286"/>
      <c r="CE12" s="286"/>
      <c r="CF12" s="286"/>
      <c r="CG12" s="286"/>
      <c r="CH12" s="286"/>
      <c r="CI12" s="286"/>
      <c r="CJ12" s="395"/>
      <c r="CK12" s="253"/>
      <c r="CL12" s="2856"/>
      <c r="CM12" s="289" t="s">
        <v>1668</v>
      </c>
      <c r="CN12" s="286"/>
      <c r="CO12" s="286"/>
      <c r="CP12" s="286"/>
      <c r="CQ12" s="286"/>
      <c r="CR12" s="286"/>
      <c r="CS12" s="286"/>
      <c r="CT12" s="286"/>
      <c r="CU12" s="286"/>
      <c r="CV12" s="286"/>
      <c r="CW12" s="286"/>
      <c r="CX12" s="286"/>
      <c r="CY12" s="286"/>
      <c r="CZ12" s="286"/>
      <c r="DA12" s="286"/>
      <c r="DB12" s="627"/>
    </row>
    <row r="13" spans="1:106" ht="13.5" customHeight="1" x14ac:dyDescent="0.25">
      <c r="A13" s="2856"/>
      <c r="B13" s="2371"/>
      <c r="C13" s="2869"/>
      <c r="D13" s="2864"/>
      <c r="E13" s="2865"/>
      <c r="F13" s="585"/>
      <c r="G13" s="586"/>
      <c r="H13" s="584"/>
      <c r="I13" s="2862"/>
      <c r="J13" s="2863"/>
      <c r="K13" s="2864"/>
      <c r="L13" s="2865"/>
      <c r="M13" s="2692"/>
      <c r="N13" s="2423"/>
      <c r="O13" s="587" t="s">
        <v>1669</v>
      </c>
      <c r="P13" s="2860"/>
      <c r="Q13" s="2866"/>
      <c r="R13" s="2867"/>
      <c r="S13" s="2375"/>
      <c r="T13" s="2423"/>
      <c r="U13" s="587"/>
      <c r="V13" s="1647"/>
      <c r="W13" s="2423"/>
      <c r="X13" s="2423"/>
      <c r="Y13" s="2371"/>
      <c r="Z13" s="2371"/>
      <c r="AA13" s="2371"/>
      <c r="AB13" s="584"/>
      <c r="AC13" s="2186" t="s">
        <v>3569</v>
      </c>
      <c r="AD13" s="2856"/>
      <c r="AE13" s="2423"/>
      <c r="AF13" s="2423"/>
      <c r="AG13" s="2423"/>
      <c r="AH13" s="2423"/>
      <c r="AI13" s="2423"/>
      <c r="AJ13" s="587" t="s">
        <v>1670</v>
      </c>
      <c r="AK13" s="2423"/>
      <c r="AL13" s="587"/>
      <c r="AM13" s="677" t="s">
        <v>1671</v>
      </c>
      <c r="AN13" s="678" t="s">
        <v>1672</v>
      </c>
      <c r="AO13" s="2856"/>
      <c r="AP13" s="2877"/>
      <c r="AQ13" s="2874"/>
      <c r="AR13" s="2874"/>
      <c r="AS13" s="2880"/>
      <c r="AT13" s="2874"/>
      <c r="AU13" s="2874"/>
      <c r="AV13" s="2874"/>
      <c r="AW13" s="2874"/>
      <c r="AX13" s="2874"/>
      <c r="AY13" s="2874"/>
      <c r="AZ13" s="2874"/>
      <c r="BA13" s="2877"/>
      <c r="BB13" s="2874"/>
      <c r="BC13" s="2874"/>
      <c r="BD13" s="2874"/>
      <c r="BE13" s="2375"/>
      <c r="BF13" s="2375"/>
      <c r="BG13" s="2375"/>
      <c r="BH13" s="2375"/>
      <c r="BI13" s="2856"/>
      <c r="BJ13" s="2375"/>
      <c r="BK13" s="2375"/>
      <c r="BL13" s="2375"/>
      <c r="BM13" s="2375"/>
      <c r="BN13" s="2375"/>
      <c r="BO13" s="2375"/>
      <c r="BP13" s="2375"/>
      <c r="BQ13" s="2375"/>
      <c r="BR13" s="2378"/>
      <c r="BS13" s="2371"/>
      <c r="BT13" s="2856"/>
      <c r="BU13" s="80" t="s">
        <v>1673</v>
      </c>
      <c r="BV13" s="289"/>
      <c r="BW13" s="286"/>
      <c r="BX13" s="286"/>
      <c r="BY13" s="286"/>
      <c r="BZ13" s="286"/>
      <c r="CA13" s="286"/>
      <c r="CB13" s="286"/>
      <c r="CC13" s="286"/>
      <c r="CD13" s="286"/>
      <c r="CE13" s="286"/>
      <c r="CF13" s="286"/>
      <c r="CG13" s="286"/>
      <c r="CH13" s="395"/>
      <c r="CI13" s="395"/>
      <c r="CJ13" s="395"/>
      <c r="CK13" s="253"/>
      <c r="CL13" s="2856"/>
      <c r="CM13" s="289"/>
      <c r="CN13" s="286"/>
      <c r="CO13" s="286"/>
      <c r="CP13" s="286"/>
      <c r="CQ13" s="286"/>
      <c r="CR13" s="286"/>
      <c r="CS13" s="286"/>
      <c r="CT13" s="286"/>
      <c r="CU13" s="286"/>
      <c r="CV13" s="286"/>
      <c r="CW13" s="286"/>
      <c r="CX13" s="286"/>
      <c r="CY13" s="286"/>
      <c r="CZ13" s="286"/>
      <c r="DA13" s="286"/>
      <c r="DB13" s="627"/>
    </row>
    <row r="14" spans="1:106" ht="13.5" customHeight="1" x14ac:dyDescent="0.25">
      <c r="A14" s="2856"/>
      <c r="B14" s="2371"/>
      <c r="C14" s="2869"/>
      <c r="D14" s="2864"/>
      <c r="E14" s="2865"/>
      <c r="F14" s="585"/>
      <c r="G14" s="586"/>
      <c r="H14" s="584"/>
      <c r="I14" s="2862"/>
      <c r="J14" s="2863"/>
      <c r="K14" s="2864"/>
      <c r="L14" s="2865"/>
      <c r="M14" s="2692"/>
      <c r="N14" s="2423"/>
      <c r="O14" s="587" t="s">
        <v>1674</v>
      </c>
      <c r="P14" s="2860"/>
      <c r="Q14" s="2916" t="str">
        <f>CONCATENATE("2 Posto fixo na via pública ► (",W6,")")</f>
        <v>2 Posto fixo na via pública ► (10,28)</v>
      </c>
      <c r="R14" s="2917"/>
      <c r="S14" s="2375"/>
      <c r="T14" s="587"/>
      <c r="U14" s="587"/>
      <c r="V14" s="1647"/>
      <c r="W14" s="2423"/>
      <c r="X14" s="587"/>
      <c r="Y14" s="2371"/>
      <c r="Z14" s="2371"/>
      <c r="AA14" s="2371"/>
      <c r="AB14" s="2867" t="s">
        <v>3918</v>
      </c>
      <c r="AC14" s="587" t="s">
        <v>1675</v>
      </c>
      <c r="AD14" s="2856"/>
      <c r="AE14" s="587"/>
      <c r="AF14" s="1606"/>
      <c r="AG14" s="2423"/>
      <c r="AH14" s="1611"/>
      <c r="AI14" s="2423"/>
      <c r="AJ14" s="587"/>
      <c r="AK14" s="2423"/>
      <c r="AL14" s="587"/>
      <c r="AM14" s="677" t="s">
        <v>1676</v>
      </c>
      <c r="AN14" s="678" t="s">
        <v>1677</v>
      </c>
      <c r="AO14" s="2856"/>
      <c r="AP14" s="2877"/>
      <c r="AQ14" s="2874"/>
      <c r="AR14" s="2874"/>
      <c r="AS14" s="2880"/>
      <c r="AT14" s="2874"/>
      <c r="AU14" s="2874"/>
      <c r="AV14" s="2874"/>
      <c r="AW14" s="2874"/>
      <c r="AX14" s="2874"/>
      <c r="AY14" s="2874"/>
      <c r="AZ14" s="2874"/>
      <c r="BA14" s="2877"/>
      <c r="BB14" s="2874"/>
      <c r="BC14" s="2874"/>
      <c r="BD14" s="2874"/>
      <c r="BE14" s="2375"/>
      <c r="BF14" s="2375"/>
      <c r="BG14" s="2375"/>
      <c r="BH14" s="2375"/>
      <c r="BI14" s="2856"/>
      <c r="BJ14" s="2375"/>
      <c r="BK14" s="2375"/>
      <c r="BL14" s="2375"/>
      <c r="BM14" s="2375"/>
      <c r="BN14" s="2375"/>
      <c r="BO14" s="2375"/>
      <c r="BP14" s="2375"/>
      <c r="BQ14" s="2375"/>
      <c r="BR14" s="2378"/>
      <c r="BS14" s="2371"/>
      <c r="BT14" s="2856"/>
      <c r="BU14" s="628" t="s">
        <v>1678</v>
      </c>
      <c r="BV14" s="289" t="s">
        <v>1679</v>
      </c>
      <c r="BW14" s="286"/>
      <c r="BX14" s="286"/>
      <c r="BY14" s="286"/>
      <c r="BZ14" s="286"/>
      <c r="CA14" s="286"/>
      <c r="CB14" s="286"/>
      <c r="CC14" s="286"/>
      <c r="CD14" s="286"/>
      <c r="CE14" s="286"/>
      <c r="CF14" s="286"/>
      <c r="CG14" s="286"/>
      <c r="CH14" s="395"/>
      <c r="CI14" s="395"/>
      <c r="CJ14" s="395"/>
      <c r="CK14" s="253"/>
      <c r="CL14" s="2856"/>
      <c r="CM14" s="289" t="s">
        <v>1680</v>
      </c>
      <c r="CN14" s="286"/>
      <c r="CO14" s="286"/>
      <c r="CP14" s="286"/>
      <c r="CQ14" s="286"/>
      <c r="CR14" s="286"/>
      <c r="CS14" s="286"/>
      <c r="CT14" s="286"/>
      <c r="CU14" s="286"/>
      <c r="CV14" s="286"/>
      <c r="CW14" s="286"/>
      <c r="CX14" s="286"/>
      <c r="CY14" s="286"/>
      <c r="CZ14" s="286"/>
      <c r="DA14" s="286"/>
      <c r="DB14" s="627"/>
    </row>
    <row r="15" spans="1:106" ht="27" customHeight="1" x14ac:dyDescent="0.25">
      <c r="A15" s="2856"/>
      <c r="B15" s="2371"/>
      <c r="C15" s="2869"/>
      <c r="D15" s="585"/>
      <c r="E15" s="586"/>
      <c r="F15" s="585"/>
      <c r="G15" s="586"/>
      <c r="H15" s="584"/>
      <c r="I15" s="2862"/>
      <c r="J15" s="2863"/>
      <c r="K15" s="2014"/>
      <c r="L15" s="2015"/>
      <c r="M15" s="2692"/>
      <c r="N15" s="2831"/>
      <c r="O15" s="1620" t="s">
        <v>1681</v>
      </c>
      <c r="P15" s="2860"/>
      <c r="Q15" s="2916"/>
      <c r="R15" s="2917"/>
      <c r="S15" s="1852" t="s">
        <v>3456</v>
      </c>
      <c r="T15" s="589"/>
      <c r="U15" s="590"/>
      <c r="V15" s="590"/>
      <c r="W15" s="590"/>
      <c r="X15" s="590"/>
      <c r="Y15" s="2371"/>
      <c r="Z15" s="2371"/>
      <c r="AA15" s="2371"/>
      <c r="AB15" s="2867"/>
      <c r="AC15" s="2187" t="s">
        <v>3572</v>
      </c>
      <c r="AD15" s="2856"/>
      <c r="AE15" s="590"/>
      <c r="AF15" s="590"/>
      <c r="AG15" s="2423"/>
      <c r="AH15" s="591"/>
      <c r="AI15" s="1606"/>
      <c r="AJ15" s="1606"/>
      <c r="AK15" s="2423"/>
      <c r="AL15" s="1606"/>
      <c r="AM15" s="677" t="s">
        <v>1682</v>
      </c>
      <c r="AN15" s="678" t="s">
        <v>1683</v>
      </c>
      <c r="AO15" s="2856"/>
      <c r="AP15" s="2877"/>
      <c r="AQ15" s="2874"/>
      <c r="AR15" s="2874"/>
      <c r="AS15" s="2880"/>
      <c r="AT15" s="2874"/>
      <c r="AU15" s="2874"/>
      <c r="AV15" s="2874"/>
      <c r="AW15" s="2874"/>
      <c r="AX15" s="2874"/>
      <c r="AY15" s="2874"/>
      <c r="AZ15" s="2874"/>
      <c r="BA15" s="2877"/>
      <c r="BB15" s="2874"/>
      <c r="BC15" s="2874"/>
      <c r="BD15" s="2874"/>
      <c r="BE15" s="2375"/>
      <c r="BF15" s="2375"/>
      <c r="BG15" s="2375"/>
      <c r="BH15" s="2375"/>
      <c r="BI15" s="2856"/>
      <c r="BJ15" s="2375"/>
      <c r="BK15" s="2375"/>
      <c r="BL15" s="2375"/>
      <c r="BM15" s="2375"/>
      <c r="BN15" s="2375"/>
      <c r="BO15" s="2375"/>
      <c r="BP15" s="2375"/>
      <c r="BQ15" s="2375"/>
      <c r="BR15" s="211"/>
      <c r="BS15" s="220"/>
      <c r="BT15" s="2856"/>
      <c r="BU15" s="295" t="s">
        <v>3701</v>
      </c>
      <c r="BV15" s="289"/>
      <c r="BW15" s="286"/>
      <c r="BX15" s="286"/>
      <c r="BY15" s="286"/>
      <c r="BZ15" s="286"/>
      <c r="CA15" s="286"/>
      <c r="CB15" s="286"/>
      <c r="CC15" s="286"/>
      <c r="CD15" s="286"/>
      <c r="CE15" s="286"/>
      <c r="CF15" s="286"/>
      <c r="CG15" s="286"/>
      <c r="CH15" s="395"/>
      <c r="CI15" s="395"/>
      <c r="CJ15" s="395"/>
      <c r="CK15" s="253"/>
      <c r="CL15" s="2856"/>
      <c r="CM15" s="289"/>
      <c r="CN15" s="286"/>
      <c r="CO15" s="286"/>
      <c r="CP15" s="286"/>
      <c r="CQ15" s="286"/>
      <c r="CR15" s="286"/>
      <c r="CS15" s="286"/>
      <c r="CT15" s="286"/>
      <c r="CU15" s="286"/>
      <c r="CV15" s="286"/>
      <c r="CW15" s="286"/>
      <c r="CX15" s="286"/>
      <c r="CY15" s="286"/>
      <c r="CZ15" s="286"/>
      <c r="DA15" s="286"/>
      <c r="DB15" s="627"/>
    </row>
    <row r="16" spans="1:106" ht="13.5" customHeight="1" x14ac:dyDescent="0.25">
      <c r="A16" s="2856"/>
      <c r="B16" s="2371"/>
      <c r="C16" s="905"/>
      <c r="D16" s="585"/>
      <c r="E16" s="586"/>
      <c r="F16" s="585"/>
      <c r="G16" s="586"/>
      <c r="H16" s="584"/>
      <c r="I16" s="1609"/>
      <c r="J16" s="1611"/>
      <c r="K16" s="585"/>
      <c r="L16" s="586"/>
      <c r="M16" s="1610"/>
      <c r="N16" s="2832"/>
      <c r="O16" s="587"/>
      <c r="P16" s="2860"/>
      <c r="Q16" s="2916" t="str">
        <f>CONCATENATE("3 Posto móvel na via pública ► (",W6,")")</f>
        <v>3 Posto móvel na via pública ► (10,28)</v>
      </c>
      <c r="R16" s="2917"/>
      <c r="S16" s="2375" t="str">
        <f>CONCATENATE("2 Arrendatário ►(",U6,")")</f>
        <v>2 Arrendatário ►(10,26)</v>
      </c>
      <c r="T16" s="589"/>
      <c r="U16" s="589" t="s">
        <v>1684</v>
      </c>
      <c r="V16" s="589" t="s">
        <v>1685</v>
      </c>
      <c r="W16" s="589" t="s">
        <v>1686</v>
      </c>
      <c r="X16" s="2377" t="s">
        <v>3457</v>
      </c>
      <c r="Y16" s="589" t="s">
        <v>1687</v>
      </c>
      <c r="Z16" s="589" t="s">
        <v>1688</v>
      </c>
      <c r="AA16" s="589" t="s">
        <v>1689</v>
      </c>
      <c r="AB16" s="2867" t="s">
        <v>1690</v>
      </c>
      <c r="AC16" s="2186" t="s">
        <v>3458</v>
      </c>
      <c r="AD16" s="2856"/>
      <c r="AE16" s="589"/>
      <c r="AF16" s="589"/>
      <c r="AG16" s="589"/>
      <c r="AH16" s="591"/>
      <c r="AI16" s="589"/>
      <c r="AJ16" s="1606"/>
      <c r="AK16" s="2423"/>
      <c r="AL16" s="1606"/>
      <c r="AM16" s="2868" t="s">
        <v>1691</v>
      </c>
      <c r="AN16" s="2868" t="s">
        <v>1692</v>
      </c>
      <c r="AO16" s="2856"/>
      <c r="AP16" s="2877"/>
      <c r="AQ16" s="2874"/>
      <c r="AR16" s="2874"/>
      <c r="AS16" s="2880"/>
      <c r="AT16" s="2874"/>
      <c r="AU16" s="2874"/>
      <c r="AV16" s="2874"/>
      <c r="AW16" s="2874"/>
      <c r="AX16" s="2874"/>
      <c r="AY16" s="2874"/>
      <c r="AZ16" s="2874"/>
      <c r="BA16" s="2877"/>
      <c r="BB16" s="2874"/>
      <c r="BC16" s="2874"/>
      <c r="BD16" s="2874"/>
      <c r="BE16" s="2375"/>
      <c r="BF16" s="2375"/>
      <c r="BG16" s="2375"/>
      <c r="BH16" s="2375"/>
      <c r="BI16" s="2856"/>
      <c r="BJ16" s="2375"/>
      <c r="BK16" s="2375"/>
      <c r="BL16" s="2375"/>
      <c r="BM16" s="2375"/>
      <c r="BN16" s="2375"/>
      <c r="BO16" s="2375"/>
      <c r="BP16" s="2375"/>
      <c r="BQ16" s="2375"/>
      <c r="BR16" s="211"/>
      <c r="BS16" s="672"/>
      <c r="BT16" s="2856"/>
      <c r="BU16" s="220" t="s">
        <v>1693</v>
      </c>
      <c r="BV16" s="289" t="s">
        <v>1694</v>
      </c>
      <c r="BW16" s="286"/>
      <c r="BX16" s="286"/>
      <c r="BY16" s="286"/>
      <c r="BZ16" s="286"/>
      <c r="CA16" s="286"/>
      <c r="CB16" s="286"/>
      <c r="CC16" s="286"/>
      <c r="CD16" s="286"/>
      <c r="CE16" s="286"/>
      <c r="CF16" s="286"/>
      <c r="CG16" s="286"/>
      <c r="CH16" s="395"/>
      <c r="CI16" s="395"/>
      <c r="CJ16" s="395"/>
      <c r="CK16" s="253"/>
      <c r="CL16" s="2856"/>
      <c r="CM16" s="289" t="s">
        <v>1695</v>
      </c>
      <c r="CN16" s="286"/>
      <c r="CO16" s="286"/>
      <c r="CP16" s="286"/>
      <c r="CQ16" s="286"/>
      <c r="CR16" s="286"/>
      <c r="CS16" s="286"/>
      <c r="CT16" s="286"/>
      <c r="CU16" s="286"/>
      <c r="CV16" s="286"/>
      <c r="CW16" s="286"/>
      <c r="CX16" s="286"/>
      <c r="CY16" s="286"/>
      <c r="CZ16" s="286"/>
      <c r="DA16" s="286"/>
      <c r="DB16" s="627"/>
    </row>
    <row r="17" spans="1:106" ht="13.5" customHeight="1" x14ac:dyDescent="0.25">
      <c r="A17" s="2856"/>
      <c r="B17" s="2371"/>
      <c r="C17" s="905"/>
      <c r="D17" s="585"/>
      <c r="E17" s="586"/>
      <c r="F17" s="585"/>
      <c r="G17" s="586"/>
      <c r="H17" s="584"/>
      <c r="I17" s="1609"/>
      <c r="J17" s="1611"/>
      <c r="K17" s="585"/>
      <c r="L17" s="586"/>
      <c r="M17" s="1610"/>
      <c r="N17" s="2447" t="str">
        <f>CONCATENATE("SE ZERO ►(", TEXT(Q6,"00,23"),")")</f>
        <v>SE ZERO ►(10,23)</v>
      </c>
      <c r="O17" s="590"/>
      <c r="P17" s="2860"/>
      <c r="Q17" s="2916"/>
      <c r="R17" s="2917"/>
      <c r="S17" s="2375"/>
      <c r="T17" s="590"/>
      <c r="U17" s="589" t="s">
        <v>1696</v>
      </c>
      <c r="V17" s="589" t="s">
        <v>1697</v>
      </c>
      <c r="W17" s="589" t="s">
        <v>1698</v>
      </c>
      <c r="X17" s="2377"/>
      <c r="Y17" s="589" t="s">
        <v>1699</v>
      </c>
      <c r="Z17" s="589" t="s">
        <v>1700</v>
      </c>
      <c r="AA17" s="589" t="s">
        <v>1701</v>
      </c>
      <c r="AB17" s="2867"/>
      <c r="AC17" s="1647" t="s">
        <v>1702</v>
      </c>
      <c r="AD17" s="2856"/>
      <c r="AE17" s="2447"/>
      <c r="AF17" s="589"/>
      <c r="AG17" s="2447"/>
      <c r="AH17" s="592"/>
      <c r="AI17" s="863"/>
      <c r="AJ17" s="593"/>
      <c r="AK17" s="2423"/>
      <c r="AL17" s="593"/>
      <c r="AM17" s="2868"/>
      <c r="AN17" s="2868"/>
      <c r="AO17" s="2856"/>
      <c r="AP17" s="2877"/>
      <c r="AQ17" s="2874"/>
      <c r="AR17" s="2874"/>
      <c r="AS17" s="2880"/>
      <c r="AT17" s="2874"/>
      <c r="AU17" s="2874"/>
      <c r="AV17" s="2874"/>
      <c r="AW17" s="2874"/>
      <c r="AX17" s="2874"/>
      <c r="AY17" s="2874"/>
      <c r="AZ17" s="2874"/>
      <c r="BA17" s="2877"/>
      <c r="BB17" s="2874"/>
      <c r="BC17" s="2874"/>
      <c r="BD17" s="2874"/>
      <c r="BE17" s="2375"/>
      <c r="BF17" s="2375"/>
      <c r="BG17" s="2375"/>
      <c r="BH17" s="2375"/>
      <c r="BI17" s="2856"/>
      <c r="BJ17" s="2375"/>
      <c r="BK17" s="2375"/>
      <c r="BL17" s="2375"/>
      <c r="BM17" s="2375"/>
      <c r="BN17" s="2375"/>
      <c r="BO17" s="2375"/>
      <c r="BP17" s="2375"/>
      <c r="BQ17" s="2375"/>
      <c r="BR17" s="567" t="s">
        <v>1703</v>
      </c>
      <c r="BS17" s="2482" t="str">
        <f>CONCATENATE("Se 12 ►(",ROUND(BV6,2),")")</f>
        <v>Se 12 ►(10,61)</v>
      </c>
      <c r="BT17" s="2856"/>
      <c r="BU17" s="2378" t="s">
        <v>1704</v>
      </c>
      <c r="BV17" s="289"/>
      <c r="BW17" s="286"/>
      <c r="BX17" s="286"/>
      <c r="BY17" s="286"/>
      <c r="BZ17" s="286"/>
      <c r="CA17" s="286"/>
      <c r="CB17" s="286"/>
      <c r="CC17" s="286"/>
      <c r="CD17" s="286"/>
      <c r="CE17" s="286"/>
      <c r="CF17" s="286"/>
      <c r="CG17" s="286"/>
      <c r="CH17" s="395"/>
      <c r="CI17" s="395"/>
      <c r="CJ17" s="395"/>
      <c r="CK17" s="253"/>
      <c r="CL17" s="2856"/>
      <c r="CM17" s="211"/>
      <c r="CN17" s="395"/>
      <c r="CO17" s="395"/>
      <c r="CP17" s="395"/>
      <c r="CQ17" s="286"/>
      <c r="CR17" s="286"/>
      <c r="CS17" s="286"/>
      <c r="CT17" s="286"/>
      <c r="CU17" s="286"/>
      <c r="CV17" s="286"/>
      <c r="CW17" s="286"/>
      <c r="CX17" s="286"/>
      <c r="CY17" s="286"/>
      <c r="CZ17" s="286"/>
      <c r="DA17" s="286"/>
      <c r="DB17" s="627"/>
    </row>
    <row r="18" spans="1:106" ht="13.5" customHeight="1" x14ac:dyDescent="0.25">
      <c r="A18" s="2856"/>
      <c r="B18" s="2371"/>
      <c r="C18" s="905"/>
      <c r="D18" s="585"/>
      <c r="E18" s="586"/>
      <c r="F18" s="585"/>
      <c r="G18" s="586"/>
      <c r="H18" s="584"/>
      <c r="I18" s="585"/>
      <c r="J18" s="586"/>
      <c r="K18" s="585"/>
      <c r="L18" s="586"/>
      <c r="M18" s="584"/>
      <c r="N18" s="2831"/>
      <c r="O18" s="590"/>
      <c r="P18" s="2860"/>
      <c r="Q18" s="2866" t="str">
        <f>CONCATENATE("4 No domicílio ►(",W6,")")</f>
        <v>4 No domicílio ►(10,28)</v>
      </c>
      <c r="R18" s="2867"/>
      <c r="S18" s="1843"/>
      <c r="T18" s="587"/>
      <c r="U18" s="590"/>
      <c r="V18" s="590"/>
      <c r="W18" s="590"/>
      <c r="X18" s="2377"/>
      <c r="Y18" s="590"/>
      <c r="Z18" s="590"/>
      <c r="AA18" s="587" t="s">
        <v>1705</v>
      </c>
      <c r="AB18" s="2867"/>
      <c r="AC18" s="1647" t="s">
        <v>3570</v>
      </c>
      <c r="AD18" s="2856"/>
      <c r="AE18" s="2447"/>
      <c r="AF18" s="590"/>
      <c r="AG18" s="2447"/>
      <c r="AH18" s="566"/>
      <c r="AI18" s="863"/>
      <c r="AJ18" s="590"/>
      <c r="AK18" s="863"/>
      <c r="AL18" s="590"/>
      <c r="AM18" s="677" t="s">
        <v>1706</v>
      </c>
      <c r="AN18" s="678" t="s">
        <v>1707</v>
      </c>
      <c r="AO18" s="2856"/>
      <c r="AP18" s="2877"/>
      <c r="AQ18" s="2874"/>
      <c r="AR18" s="2874"/>
      <c r="AS18" s="2880"/>
      <c r="AT18" s="2874"/>
      <c r="AU18" s="2874"/>
      <c r="AV18" s="2874"/>
      <c r="AW18" s="2874"/>
      <c r="AX18" s="2874"/>
      <c r="AY18" s="2874"/>
      <c r="AZ18" s="2874"/>
      <c r="BA18" s="2877"/>
      <c r="BB18" s="2874"/>
      <c r="BC18" s="2874"/>
      <c r="BD18" s="2874"/>
      <c r="BE18" s="2375"/>
      <c r="BF18" s="2375"/>
      <c r="BG18" s="2375"/>
      <c r="BH18" s="2375"/>
      <c r="BI18" s="2856"/>
      <c r="BJ18" s="2375"/>
      <c r="BK18" s="2375"/>
      <c r="BL18" s="2375"/>
      <c r="BM18" s="2375"/>
      <c r="BN18" s="2375"/>
      <c r="BO18" s="2375"/>
      <c r="BP18" s="2375"/>
      <c r="BQ18" s="2375"/>
      <c r="BR18" s="567" t="s">
        <v>1708</v>
      </c>
      <c r="BS18" s="2482"/>
      <c r="BT18" s="2856"/>
      <c r="BU18" s="2378"/>
      <c r="BV18" s="289"/>
      <c r="BW18" s="286"/>
      <c r="BX18" s="286"/>
      <c r="BY18" s="286"/>
      <c r="BZ18" s="286"/>
      <c r="CA18" s="286"/>
      <c r="CB18" s="286"/>
      <c r="CC18" s="286"/>
      <c r="CD18" s="286"/>
      <c r="CE18" s="286"/>
      <c r="CF18" s="286"/>
      <c r="CG18" s="286"/>
      <c r="CH18" s="397"/>
      <c r="CI18" s="629"/>
      <c r="CJ18" s="629"/>
      <c r="CK18" s="630"/>
      <c r="CL18" s="2856"/>
      <c r="CM18" s="631"/>
      <c r="CN18" s="395"/>
      <c r="CO18" s="395"/>
      <c r="CP18" s="395"/>
      <c r="CQ18" s="286"/>
      <c r="CR18" s="286"/>
      <c r="CS18" s="286"/>
      <c r="CT18" s="286"/>
      <c r="CU18" s="286"/>
      <c r="CV18" s="286"/>
      <c r="CW18" s="286"/>
      <c r="CX18" s="286"/>
      <c r="CY18" s="286"/>
      <c r="CZ18" s="286"/>
      <c r="DA18" s="286"/>
      <c r="DB18" s="627"/>
    </row>
    <row r="19" spans="1:106" ht="13.5" customHeight="1" x14ac:dyDescent="0.25">
      <c r="A19" s="2856"/>
      <c r="B19" s="587"/>
      <c r="C19" s="585"/>
      <c r="D19" s="585"/>
      <c r="E19" s="586"/>
      <c r="F19" s="585"/>
      <c r="G19" s="586"/>
      <c r="H19" s="673"/>
      <c r="I19" s="585"/>
      <c r="J19" s="586"/>
      <c r="K19" s="585"/>
      <c r="L19" s="586"/>
      <c r="M19" s="584"/>
      <c r="N19" s="2832"/>
      <c r="O19" s="590"/>
      <c r="P19" s="2860"/>
      <c r="Q19" s="2866" t="str">
        <f>CONCATENATE("5 Domicílio dos clientes ►(",W6,")")</f>
        <v>5 Domicílio dos clientes ►(10,28)</v>
      </c>
      <c r="R19" s="2867"/>
      <c r="S19" s="1843"/>
      <c r="T19" s="587"/>
      <c r="U19" s="587"/>
      <c r="V19" s="587"/>
      <c r="W19" s="587"/>
      <c r="X19" s="2377" t="s">
        <v>3568</v>
      </c>
      <c r="Y19" s="587"/>
      <c r="Z19" s="587"/>
      <c r="AA19" s="156"/>
      <c r="AB19" s="2867"/>
      <c r="AC19" s="593" t="s">
        <v>1709</v>
      </c>
      <c r="AD19" s="2856"/>
      <c r="AE19" s="589" t="s">
        <v>1710</v>
      </c>
      <c r="AF19" s="589"/>
      <c r="AG19" s="589" t="s">
        <v>1711</v>
      </c>
      <c r="AH19" s="591"/>
      <c r="AI19" s="589" t="s">
        <v>1712</v>
      </c>
      <c r="AJ19" s="1606"/>
      <c r="AK19" s="589" t="s">
        <v>1713</v>
      </c>
      <c r="AL19" s="590"/>
      <c r="AM19" s="677" t="s">
        <v>1714</v>
      </c>
      <c r="AN19" s="678" t="s">
        <v>1715</v>
      </c>
      <c r="AO19" s="2856"/>
      <c r="AP19" s="2877"/>
      <c r="AQ19" s="2874"/>
      <c r="AR19" s="2874"/>
      <c r="AS19" s="2880"/>
      <c r="AT19" s="2874"/>
      <c r="AU19" s="2874"/>
      <c r="AV19" s="2874"/>
      <c r="AW19" s="2874"/>
      <c r="AX19" s="2874"/>
      <c r="AY19" s="2874"/>
      <c r="AZ19" s="2874"/>
      <c r="BA19" s="2877"/>
      <c r="BB19" s="2874"/>
      <c r="BC19" s="2874"/>
      <c r="BD19" s="2874"/>
      <c r="BE19" s="686"/>
      <c r="BF19" s="686"/>
      <c r="BG19" s="686"/>
      <c r="BH19" s="686"/>
      <c r="BI19" s="2856"/>
      <c r="BJ19" s="686"/>
      <c r="BK19" s="2375"/>
      <c r="BL19" s="686"/>
      <c r="BM19" s="686"/>
      <c r="BN19" s="686"/>
      <c r="BO19" s="686"/>
      <c r="BP19" s="686"/>
      <c r="BQ19" s="686"/>
      <c r="BR19" s="284"/>
      <c r="BS19" s="303"/>
      <c r="BT19" s="2856"/>
      <c r="BU19" s="628" t="s">
        <v>1716</v>
      </c>
      <c r="BV19" s="289"/>
      <c r="BW19" s="286"/>
      <c r="BX19" s="286"/>
      <c r="BY19" s="286"/>
      <c r="BZ19" s="286"/>
      <c r="CA19" s="286"/>
      <c r="CB19" s="286"/>
      <c r="CC19" s="286"/>
      <c r="CD19" s="286"/>
      <c r="CE19" s="286"/>
      <c r="CF19" s="286"/>
      <c r="CG19" s="286"/>
      <c r="CH19" s="397"/>
      <c r="CI19" s="629"/>
      <c r="CJ19" s="629"/>
      <c r="CK19" s="630"/>
      <c r="CL19" s="2856"/>
      <c r="CM19" s="631"/>
      <c r="CN19" s="247"/>
      <c r="CO19" s="281"/>
      <c r="CP19" s="281"/>
      <c r="CQ19" s="286"/>
      <c r="CR19" s="286"/>
      <c r="CS19" s="286"/>
      <c r="CT19" s="286"/>
      <c r="CU19" s="286"/>
      <c r="CV19" s="286"/>
      <c r="CW19" s="286"/>
      <c r="CX19" s="286"/>
      <c r="CY19" s="286"/>
      <c r="CZ19" s="286"/>
      <c r="DA19" s="286"/>
      <c r="DB19" s="627"/>
    </row>
    <row r="20" spans="1:106" ht="13.5" customHeight="1" x14ac:dyDescent="0.25">
      <c r="A20" s="2856"/>
      <c r="B20" s="587"/>
      <c r="C20" s="585"/>
      <c r="D20" s="585"/>
      <c r="E20" s="586"/>
      <c r="F20" s="585"/>
      <c r="G20" s="586"/>
      <c r="H20" s="673"/>
      <c r="I20" s="585"/>
      <c r="J20" s="586"/>
      <c r="K20" s="585"/>
      <c r="L20" s="586"/>
      <c r="M20" s="584"/>
      <c r="N20" s="588"/>
      <c r="O20" s="590"/>
      <c r="P20" s="2860"/>
      <c r="Q20" s="1159" t="str">
        <f>CONCATENATE("6 Viatura, motorizada ►(",W6,")")</f>
        <v>6 Viatura, motorizada ►(10,28)</v>
      </c>
      <c r="S20" s="1699"/>
      <c r="T20" s="587"/>
      <c r="U20" s="587"/>
      <c r="V20" s="587"/>
      <c r="W20" s="587"/>
      <c r="X20" s="2377"/>
      <c r="Y20" s="587"/>
      <c r="Z20" s="587"/>
      <c r="AA20" s="156"/>
      <c r="AB20" s="1702"/>
      <c r="AC20" s="590"/>
      <c r="AD20" s="2856"/>
      <c r="AE20" s="2447" t="str">
        <f>CONCATENATE("2. Não ►(",ROUND(AG6,2),")")</f>
        <v>2. Não ►(10,37)</v>
      </c>
      <c r="AF20" s="589"/>
      <c r="AG20" s="2447" t="str">
        <f>CONCATENATE("2. Não ►(",ROUND(AI6,2),")")</f>
        <v>2. Não ►(10,39)</v>
      </c>
      <c r="AH20" s="592"/>
      <c r="AI20" s="2447" t="str">
        <f>CONCATENATE("2. Não ►(",TEXT(ROUND(AK6,2),"0,41"),")")</f>
        <v>2. Não ►(10,41)</v>
      </c>
      <c r="AJ20" s="593"/>
      <c r="AK20" s="2447" t="str">
        <f>CONCATENATE("2. Não ►(",ROUND(AM6,2),")")</f>
        <v>2. Não ►(10,43)</v>
      </c>
      <c r="AL20" s="590"/>
      <c r="AM20" s="679" t="s">
        <v>1717</v>
      </c>
      <c r="AN20" s="680" t="s">
        <v>1718</v>
      </c>
      <c r="AO20" s="2856"/>
      <c r="AP20" s="2877"/>
      <c r="AQ20" s="2874"/>
      <c r="AR20" s="2874"/>
      <c r="AS20" s="2880"/>
      <c r="AT20" s="2874"/>
      <c r="AU20" s="2874"/>
      <c r="AV20" s="2874"/>
      <c r="AW20" s="2874"/>
      <c r="AX20" s="2874"/>
      <c r="AY20" s="2874"/>
      <c r="AZ20" s="2874"/>
      <c r="BA20" s="2877"/>
      <c r="BB20" s="2874"/>
      <c r="BC20" s="2874"/>
      <c r="BD20" s="2874"/>
      <c r="BE20" s="16"/>
      <c r="BF20" s="16"/>
      <c r="BG20" s="16"/>
      <c r="BH20" s="16"/>
      <c r="BI20" s="2856"/>
      <c r="BJ20" s="16"/>
      <c r="BK20" s="16"/>
      <c r="BL20" s="16"/>
      <c r="BM20" s="16"/>
      <c r="BN20" s="16"/>
      <c r="BO20" s="16"/>
      <c r="BP20" s="16"/>
      <c r="BQ20" s="16"/>
      <c r="BR20" s="284"/>
      <c r="BS20" s="303"/>
      <c r="BT20" s="2856"/>
      <c r="BU20" s="2378" t="s">
        <v>1719</v>
      </c>
      <c r="BV20" s="289"/>
      <c r="BW20" s="286"/>
      <c r="BX20" s="286"/>
      <c r="BY20" s="286"/>
      <c r="BZ20" s="286"/>
      <c r="CA20" s="286"/>
      <c r="CB20" s="286"/>
      <c r="CC20" s="286"/>
      <c r="CD20" s="286"/>
      <c r="CE20" s="286"/>
      <c r="CF20" s="286"/>
      <c r="CG20" s="286"/>
      <c r="CH20" s="397"/>
      <c r="CI20" s="629"/>
      <c r="CJ20" s="629"/>
      <c r="CK20" s="630"/>
      <c r="CL20" s="2856"/>
      <c r="CM20" s="631"/>
      <c r="CN20" s="247"/>
      <c r="CO20" s="281"/>
      <c r="CP20" s="281"/>
      <c r="CQ20" s="286"/>
      <c r="CR20" s="286"/>
      <c r="CS20" s="286"/>
      <c r="CT20" s="286"/>
      <c r="CU20" s="286"/>
      <c r="CV20" s="286"/>
      <c r="CW20" s="286"/>
      <c r="CX20" s="286"/>
      <c r="CY20" s="286"/>
      <c r="CZ20" s="286"/>
      <c r="DA20" s="286"/>
      <c r="DB20" s="627"/>
    </row>
    <row r="21" spans="1:106" ht="13.5" customHeight="1" x14ac:dyDescent="0.25">
      <c r="A21" s="2856"/>
      <c r="B21" s="587"/>
      <c r="C21" s="585"/>
      <c r="D21" s="585"/>
      <c r="E21" s="586"/>
      <c r="F21" s="585"/>
      <c r="G21" s="586"/>
      <c r="H21" s="673"/>
      <c r="I21" s="585"/>
      <c r="J21" s="586"/>
      <c r="K21" s="585"/>
      <c r="L21" s="586"/>
      <c r="M21" s="584"/>
      <c r="N21" s="588"/>
      <c r="O21" s="590"/>
      <c r="P21" s="2860"/>
      <c r="Q21" s="1159" t="str">
        <f>CONCATENATE("7 Ambulante ► (",W6,")")</f>
        <v>7 Ambulante ► (10,28)</v>
      </c>
      <c r="R21" s="1698"/>
      <c r="S21" s="1699"/>
      <c r="T21" s="587"/>
      <c r="U21" s="587"/>
      <c r="V21" s="587"/>
      <c r="W21" s="587"/>
      <c r="X21" s="2377"/>
      <c r="Y21" s="587"/>
      <c r="Z21" s="587"/>
      <c r="AA21" s="156"/>
      <c r="AB21" s="2918" t="s">
        <v>1720</v>
      </c>
      <c r="AC21" s="590"/>
      <c r="AD21" s="2856"/>
      <c r="AE21" s="2447"/>
      <c r="AF21" s="590"/>
      <c r="AG21" s="2447"/>
      <c r="AH21" s="566"/>
      <c r="AI21" s="2447"/>
      <c r="AJ21" s="590"/>
      <c r="AK21" s="2447"/>
      <c r="AL21" s="590"/>
      <c r="AM21" s="1621" t="s">
        <v>1721</v>
      </c>
      <c r="AN21" s="590"/>
      <c r="AO21" s="2856"/>
      <c r="AP21" s="2877"/>
      <c r="AQ21" s="2874"/>
      <c r="AR21" s="2874"/>
      <c r="AS21" s="2880"/>
      <c r="AT21" s="2874"/>
      <c r="AU21" s="2874"/>
      <c r="AV21" s="2874"/>
      <c r="AW21" s="2874"/>
      <c r="AX21" s="2874"/>
      <c r="AY21" s="2874"/>
      <c r="AZ21" s="2874"/>
      <c r="BA21" s="2877"/>
      <c r="BB21" s="2874"/>
      <c r="BC21" s="2874"/>
      <c r="BD21" s="2874"/>
      <c r="BE21" s="2729" t="s">
        <v>1722</v>
      </c>
      <c r="BF21" s="2729" t="s">
        <v>1723</v>
      </c>
      <c r="BG21" s="2729" t="s">
        <v>1724</v>
      </c>
      <c r="BH21" s="2729" t="s">
        <v>1725</v>
      </c>
      <c r="BI21" s="2856"/>
      <c r="BJ21" s="2729" t="s">
        <v>1726</v>
      </c>
      <c r="BK21" s="2729" t="s">
        <v>1727</v>
      </c>
      <c r="BL21" s="2729" t="s">
        <v>1728</v>
      </c>
      <c r="BM21" s="2729" t="s">
        <v>1729</v>
      </c>
      <c r="BN21" s="2729" t="s">
        <v>1730</v>
      </c>
      <c r="BO21" s="2729" t="s">
        <v>1731</v>
      </c>
      <c r="BP21" s="2729" t="s">
        <v>1732</v>
      </c>
      <c r="BQ21" s="2729" t="s">
        <v>1733</v>
      </c>
      <c r="BR21" s="284"/>
      <c r="BS21" s="303"/>
      <c r="BT21" s="2856"/>
      <c r="BU21" s="2378"/>
      <c r="BV21" s="289"/>
      <c r="BW21" s="286"/>
      <c r="BX21" s="286"/>
      <c r="BY21" s="286"/>
      <c r="BZ21" s="286"/>
      <c r="CA21" s="286"/>
      <c r="CB21" s="286"/>
      <c r="CC21" s="286"/>
      <c r="CD21" s="286"/>
      <c r="CE21" s="286"/>
      <c r="CF21" s="286"/>
      <c r="CG21" s="286"/>
      <c r="CH21" s="397"/>
      <c r="CI21" s="629"/>
      <c r="CJ21" s="629"/>
      <c r="CK21" s="630"/>
      <c r="CL21" s="2856"/>
      <c r="CM21" s="631"/>
      <c r="CN21" s="247"/>
      <c r="CO21" s="281"/>
      <c r="CP21" s="281"/>
      <c r="CQ21" s="286"/>
      <c r="CR21" s="286"/>
      <c r="CS21" s="286"/>
      <c r="CT21" s="286"/>
      <c r="CU21" s="286"/>
      <c r="CV21" s="286"/>
      <c r="CW21" s="286"/>
      <c r="CX21" s="286"/>
      <c r="CY21" s="286"/>
      <c r="CZ21" s="286"/>
      <c r="DA21" s="286"/>
      <c r="DB21" s="627"/>
    </row>
    <row r="22" spans="1:106" ht="13.5" customHeight="1" x14ac:dyDescent="0.25">
      <c r="A22" s="2856"/>
      <c r="B22" s="587"/>
      <c r="C22" s="585"/>
      <c r="D22" s="585"/>
      <c r="E22" s="586"/>
      <c r="F22" s="585"/>
      <c r="G22" s="586"/>
      <c r="H22" s="673"/>
      <c r="I22" s="585"/>
      <c r="J22" s="586"/>
      <c r="K22" s="585"/>
      <c r="L22" s="586"/>
      <c r="M22" s="584"/>
      <c r="N22" s="588"/>
      <c r="O22" s="590"/>
      <c r="P22" s="2860"/>
      <c r="Q22" s="2866" t="str">
        <f>CONCATENATE("8 Outro (especificar) ►(",W6,")")</f>
        <v>8 Outro (especificar) ►(10,28)</v>
      </c>
      <c r="R22" s="2867"/>
      <c r="S22" s="1699"/>
      <c r="T22" s="587"/>
      <c r="U22" s="587"/>
      <c r="V22" s="587"/>
      <c r="W22" s="587"/>
      <c r="X22" s="2423" t="s">
        <v>3916</v>
      </c>
      <c r="Y22" s="587"/>
      <c r="Z22" s="587"/>
      <c r="AA22" s="156"/>
      <c r="AB22" s="2918"/>
      <c r="AC22" s="590"/>
      <c r="AD22" s="2856"/>
      <c r="AE22" s="587"/>
      <c r="AF22" s="587"/>
      <c r="AG22" s="587"/>
      <c r="AH22" s="566"/>
      <c r="AJ22" s="590"/>
      <c r="AK22" s="590"/>
      <c r="AL22" s="590"/>
      <c r="AM22" s="1621" t="s">
        <v>1734</v>
      </c>
      <c r="AN22" s="590"/>
      <c r="AO22" s="2856"/>
      <c r="AP22" s="2877"/>
      <c r="AQ22" s="2874"/>
      <c r="AR22" s="2874"/>
      <c r="AS22" s="2880"/>
      <c r="AT22" s="2874"/>
      <c r="AU22" s="2874"/>
      <c r="AV22" s="2874"/>
      <c r="AW22" s="2874"/>
      <c r="AX22" s="2874"/>
      <c r="AY22" s="2874"/>
      <c r="AZ22" s="2874"/>
      <c r="BA22" s="2877"/>
      <c r="BB22" s="2874"/>
      <c r="BC22" s="2874"/>
      <c r="BD22" s="2874"/>
      <c r="BE22" s="2729"/>
      <c r="BF22" s="2729"/>
      <c r="BG22" s="2729"/>
      <c r="BH22" s="2729"/>
      <c r="BI22" s="2856"/>
      <c r="BJ22" s="2729"/>
      <c r="BK22" s="2729"/>
      <c r="BL22" s="2729"/>
      <c r="BM22" s="2729"/>
      <c r="BN22" s="2729"/>
      <c r="BO22" s="2729"/>
      <c r="BP22" s="2729"/>
      <c r="BQ22" s="2729"/>
      <c r="BR22" s="284"/>
      <c r="BS22" s="303"/>
      <c r="BT22" s="2856"/>
      <c r="BU22" s="220" t="s">
        <v>1735</v>
      </c>
      <c r="BV22" s="289"/>
      <c r="BW22" s="286"/>
      <c r="BX22" s="286"/>
      <c r="BY22" s="286"/>
      <c r="BZ22" s="286"/>
      <c r="CA22" s="286"/>
      <c r="CB22" s="286"/>
      <c r="CC22" s="286"/>
      <c r="CD22" s="286"/>
      <c r="CE22" s="286"/>
      <c r="CF22" s="286"/>
      <c r="CG22" s="286"/>
      <c r="CH22" s="397"/>
      <c r="CI22" s="629"/>
      <c r="CJ22" s="629"/>
      <c r="CK22" s="630"/>
      <c r="CL22" s="2856"/>
      <c r="CM22" s="631"/>
      <c r="CN22" s="247"/>
      <c r="CO22" s="281"/>
      <c r="CP22" s="281"/>
      <c r="CQ22" s="286"/>
      <c r="CR22" s="286"/>
      <c r="CS22" s="286"/>
      <c r="CT22" s="286"/>
      <c r="CU22" s="286"/>
      <c r="CV22" s="286"/>
      <c r="CW22" s="286"/>
      <c r="CX22" s="286"/>
      <c r="CY22" s="286"/>
      <c r="CZ22" s="286"/>
      <c r="DA22" s="286"/>
      <c r="DB22" s="627"/>
    </row>
    <row r="23" spans="1:106" ht="13.5" customHeight="1" x14ac:dyDescent="0.25">
      <c r="A23" s="2856"/>
      <c r="B23" s="587"/>
      <c r="C23" s="585"/>
      <c r="D23" s="585"/>
      <c r="E23" s="586"/>
      <c r="F23" s="585"/>
      <c r="G23" s="586"/>
      <c r="H23" s="673"/>
      <c r="I23" s="585"/>
      <c r="J23" s="586"/>
      <c r="K23" s="585"/>
      <c r="L23" s="586"/>
      <c r="M23" s="584"/>
      <c r="N23" s="588"/>
      <c r="O23" s="590"/>
      <c r="P23" s="2860"/>
      <c r="Q23" s="2866"/>
      <c r="R23" s="2867"/>
      <c r="S23" s="1699"/>
      <c r="T23" s="587"/>
      <c r="U23" s="587"/>
      <c r="V23" s="587"/>
      <c r="W23" s="587"/>
      <c r="X23" s="2423"/>
      <c r="Y23" s="587"/>
      <c r="Z23" s="587"/>
      <c r="AA23" s="156"/>
      <c r="AC23" s="590"/>
      <c r="AD23" s="2856"/>
      <c r="AE23" s="587"/>
      <c r="AF23" s="587"/>
      <c r="AG23" s="587"/>
      <c r="AH23" s="566"/>
      <c r="AJ23" s="590"/>
      <c r="AK23" s="590"/>
      <c r="AL23" s="590"/>
      <c r="AN23" s="590"/>
      <c r="AO23" s="2856"/>
      <c r="AP23" s="2877"/>
      <c r="AQ23" s="2874"/>
      <c r="AR23" s="2874"/>
      <c r="AS23" s="2880"/>
      <c r="AT23" s="2874"/>
      <c r="AU23" s="2874"/>
      <c r="AV23" s="2874"/>
      <c r="AW23" s="2874"/>
      <c r="AX23" s="2874"/>
      <c r="AY23" s="2874"/>
      <c r="AZ23" s="2874"/>
      <c r="BA23" s="2877"/>
      <c r="BB23" s="2874"/>
      <c r="BC23" s="2874"/>
      <c r="BD23" s="2874"/>
      <c r="BE23" s="2729"/>
      <c r="BF23" s="2729"/>
      <c r="BG23" s="2729"/>
      <c r="BH23" s="2729"/>
      <c r="BI23" s="2856"/>
      <c r="BJ23" s="2729"/>
      <c r="BK23" s="2729"/>
      <c r="BL23" s="2729"/>
      <c r="BM23" s="2729"/>
      <c r="BN23" s="2729"/>
      <c r="BO23" s="2729"/>
      <c r="BP23" s="2729"/>
      <c r="BQ23" s="2729"/>
      <c r="BR23" s="284"/>
      <c r="BS23" s="303"/>
      <c r="BT23" s="2856"/>
      <c r="BU23" s="80" t="s">
        <v>1736</v>
      </c>
      <c r="BV23" s="289"/>
      <c r="BW23" s="286"/>
      <c r="BX23" s="286"/>
      <c r="BY23" s="286"/>
      <c r="BZ23" s="286"/>
      <c r="CA23" s="286"/>
      <c r="CB23" s="286"/>
      <c r="CC23" s="286"/>
      <c r="CD23" s="286"/>
      <c r="CE23" s="286"/>
      <c r="CF23" s="286"/>
      <c r="CG23" s="286"/>
      <c r="CH23" s="397"/>
      <c r="CI23" s="629"/>
      <c r="CJ23" s="629"/>
      <c r="CK23" s="630"/>
      <c r="CL23" s="2856"/>
      <c r="CM23" s="631"/>
      <c r="CN23" s="247"/>
      <c r="CO23" s="281"/>
      <c r="CP23" s="281"/>
      <c r="CQ23" s="286"/>
      <c r="CR23" s="286"/>
      <c r="CS23" s="286"/>
      <c r="CT23" s="286"/>
      <c r="CU23" s="286"/>
      <c r="CV23" s="286"/>
      <c r="CW23" s="286"/>
      <c r="CX23" s="286"/>
      <c r="CY23" s="286"/>
      <c r="CZ23" s="286"/>
      <c r="DA23" s="286"/>
      <c r="DB23" s="627"/>
    </row>
    <row r="24" spans="1:106" ht="13.5" customHeight="1" x14ac:dyDescent="0.25">
      <c r="A24" s="2856"/>
      <c r="B24" s="587"/>
      <c r="C24" s="585"/>
      <c r="D24" s="585"/>
      <c r="E24" s="586"/>
      <c r="F24" s="585"/>
      <c r="G24" s="586"/>
      <c r="H24" s="673"/>
      <c r="I24" s="585"/>
      <c r="J24" s="586"/>
      <c r="K24" s="585"/>
      <c r="L24" s="586"/>
      <c r="M24" s="584"/>
      <c r="N24" s="588"/>
      <c r="O24" s="590"/>
      <c r="P24" s="2860"/>
      <c r="Q24" s="594"/>
      <c r="R24" s="1698"/>
      <c r="S24" s="1700"/>
      <c r="T24" s="587"/>
      <c r="U24" s="587"/>
      <c r="V24" s="587"/>
      <c r="W24" s="587"/>
      <c r="X24" s="2885"/>
      <c r="Y24" s="587"/>
      <c r="Z24" s="587"/>
      <c r="AA24" s="909"/>
      <c r="AC24" s="595"/>
      <c r="AD24" s="2856"/>
      <c r="AE24" s="587"/>
      <c r="AF24" s="587"/>
      <c r="AG24" s="587"/>
      <c r="AH24" s="566"/>
      <c r="AJ24" s="590"/>
      <c r="AK24" s="590"/>
      <c r="AL24" s="590"/>
      <c r="AN24" s="595"/>
      <c r="AO24" s="2856"/>
      <c r="AP24" s="2878"/>
      <c r="AQ24" s="2875"/>
      <c r="AR24" s="2875"/>
      <c r="AS24" s="2881"/>
      <c r="AT24" s="2875"/>
      <c r="AU24" s="2875"/>
      <c r="AV24" s="2875"/>
      <c r="AW24" s="2875"/>
      <c r="AX24" s="2875"/>
      <c r="AY24" s="2875"/>
      <c r="AZ24" s="2875"/>
      <c r="BA24" s="2878"/>
      <c r="BB24" s="2875"/>
      <c r="BC24" s="2875"/>
      <c r="BD24" s="2875"/>
      <c r="BE24" s="685"/>
      <c r="BF24" s="685"/>
      <c r="BG24" s="685"/>
      <c r="BH24" s="685"/>
      <c r="BI24" s="2856"/>
      <c r="BJ24" s="685"/>
      <c r="BK24" s="685"/>
      <c r="BL24" s="685"/>
      <c r="BM24" s="685"/>
      <c r="BN24" s="685"/>
      <c r="BO24" s="685"/>
      <c r="BP24" s="685"/>
      <c r="BQ24" s="685"/>
      <c r="BR24" s="284"/>
      <c r="BS24" s="303"/>
      <c r="BT24" s="2856"/>
      <c r="BV24" s="289"/>
      <c r="BW24" s="286"/>
      <c r="BX24" s="286"/>
      <c r="BY24" s="286"/>
      <c r="BZ24" s="286"/>
      <c r="CA24" s="286"/>
      <c r="CB24" s="286"/>
      <c r="CC24" s="286"/>
      <c r="CD24" s="286"/>
      <c r="CE24" s="286"/>
      <c r="CF24" s="286"/>
      <c r="CG24" s="286"/>
      <c r="CH24" s="397"/>
      <c r="CI24" s="629"/>
      <c r="CJ24" s="629"/>
      <c r="CK24" s="630"/>
      <c r="CL24" s="2856"/>
      <c r="CM24" s="2882" t="s">
        <v>3702</v>
      </c>
      <c r="CN24" s="2883"/>
      <c r="CO24" s="2883"/>
      <c r="CP24" s="2883"/>
      <c r="CQ24" s="2883"/>
      <c r="CR24" s="2883"/>
      <c r="CS24" s="2883"/>
      <c r="CT24" s="2884"/>
      <c r="CU24" s="2883" t="s">
        <v>1737</v>
      </c>
      <c r="CV24" s="2883"/>
      <c r="CW24" s="2883"/>
      <c r="CX24" s="2883"/>
      <c r="CY24" s="2883"/>
      <c r="CZ24" s="2883"/>
      <c r="DA24" s="2883"/>
      <c r="DB24" s="2884"/>
    </row>
    <row r="25" spans="1:106" ht="18" customHeight="1" x14ac:dyDescent="0.25">
      <c r="A25" s="2856"/>
      <c r="B25" s="598"/>
      <c r="C25" s="1088"/>
      <c r="D25" s="599" t="s">
        <v>1738</v>
      </c>
      <c r="E25" s="599" t="s">
        <v>1739</v>
      </c>
      <c r="F25" s="596"/>
      <c r="G25" s="597"/>
      <c r="H25" s="2888" t="s">
        <v>1740</v>
      </c>
      <c r="I25" s="599" t="s">
        <v>1741</v>
      </c>
      <c r="J25" s="599" t="s">
        <v>1742</v>
      </c>
      <c r="K25" s="599" t="s">
        <v>1743</v>
      </c>
      <c r="L25" s="599" t="s">
        <v>1744</v>
      </c>
      <c r="M25" s="2890" t="s">
        <v>1745</v>
      </c>
      <c r="N25" s="2890" t="s">
        <v>1746</v>
      </c>
      <c r="O25" s="2890" t="s">
        <v>1747</v>
      </c>
      <c r="P25" s="2860"/>
      <c r="Q25" s="2892" t="s">
        <v>1748</v>
      </c>
      <c r="R25" s="2893"/>
      <c r="S25" s="2886" t="s">
        <v>1749</v>
      </c>
      <c r="T25" s="2886" t="s">
        <v>1750</v>
      </c>
      <c r="U25" s="2886" t="s">
        <v>1751</v>
      </c>
      <c r="V25" s="2886" t="s">
        <v>1752</v>
      </c>
      <c r="W25" s="2886" t="s">
        <v>1753</v>
      </c>
      <c r="X25" s="2886" t="s">
        <v>1754</v>
      </c>
      <c r="Y25" s="2886" t="s">
        <v>1755</v>
      </c>
      <c r="Z25" s="2886" t="s">
        <v>1756</v>
      </c>
      <c r="AA25" s="2886" t="s">
        <v>1757</v>
      </c>
      <c r="AB25" s="2886" t="s">
        <v>1758</v>
      </c>
      <c r="AC25" s="2886" t="s">
        <v>1759</v>
      </c>
      <c r="AD25" s="2856"/>
      <c r="AE25" s="2886" t="s">
        <v>1760</v>
      </c>
      <c r="AF25" s="2886" t="s">
        <v>1761</v>
      </c>
      <c r="AG25" s="2886" t="s">
        <v>1762</v>
      </c>
      <c r="AH25" s="2886" t="s">
        <v>1763</v>
      </c>
      <c r="AI25" s="2886" t="s">
        <v>1764</v>
      </c>
      <c r="AJ25" s="2886" t="s">
        <v>1765</v>
      </c>
      <c r="AK25" s="2886" t="s">
        <v>1766</v>
      </c>
      <c r="AL25" s="2886" t="s">
        <v>1767</v>
      </c>
      <c r="AM25" s="2886" t="s">
        <v>1768</v>
      </c>
      <c r="AN25" s="2886" t="s">
        <v>1769</v>
      </c>
      <c r="AO25" s="2856"/>
      <c r="AP25" s="2886" t="s">
        <v>1770</v>
      </c>
      <c r="AQ25" s="2886" t="s">
        <v>1771</v>
      </c>
      <c r="AR25" s="2886" t="s">
        <v>1772</v>
      </c>
      <c r="AS25" s="2886" t="s">
        <v>1773</v>
      </c>
      <c r="AT25" s="2886" t="s">
        <v>1774</v>
      </c>
      <c r="AU25" s="2886" t="s">
        <v>1775</v>
      </c>
      <c r="AV25" s="2886" t="s">
        <v>1776</v>
      </c>
      <c r="AW25" s="2886" t="s">
        <v>1777</v>
      </c>
      <c r="AX25" s="2886" t="s">
        <v>1778</v>
      </c>
      <c r="AY25" s="2886" t="s">
        <v>1779</v>
      </c>
      <c r="AZ25" s="2886" t="s">
        <v>1780</v>
      </c>
      <c r="BA25" s="2886" t="s">
        <v>1781</v>
      </c>
      <c r="BB25" s="2886" t="s">
        <v>1782</v>
      </c>
      <c r="BC25" s="2886" t="s">
        <v>1783</v>
      </c>
      <c r="BD25" s="2886" t="s">
        <v>1784</v>
      </c>
      <c r="BE25" s="2907" t="s">
        <v>1785</v>
      </c>
      <c r="BF25" s="2907" t="s">
        <v>1786</v>
      </c>
      <c r="BG25" s="2907" t="s">
        <v>1787</v>
      </c>
      <c r="BH25" s="2907" t="s">
        <v>1788</v>
      </c>
      <c r="BI25" s="2856"/>
      <c r="BJ25" s="2907" t="s">
        <v>1789</v>
      </c>
      <c r="BK25" s="2907" t="s">
        <v>1790</v>
      </c>
      <c r="BL25" s="2907" t="s">
        <v>1791</v>
      </c>
      <c r="BM25" s="2907" t="s">
        <v>1792</v>
      </c>
      <c r="BN25" s="2907" t="s">
        <v>1793</v>
      </c>
      <c r="BO25" s="2907" t="s">
        <v>1794</v>
      </c>
      <c r="BP25" s="2907" t="s">
        <v>1795</v>
      </c>
      <c r="BQ25" s="2907" t="s">
        <v>1796</v>
      </c>
      <c r="BR25" s="2898" t="s">
        <v>1797</v>
      </c>
      <c r="BS25" s="2900" t="s">
        <v>1798</v>
      </c>
      <c r="BT25" s="2856"/>
      <c r="BU25" s="2902" t="s">
        <v>1799</v>
      </c>
      <c r="BV25" s="2904" t="s">
        <v>1800</v>
      </c>
      <c r="BW25" s="2905"/>
      <c r="BX25" s="2905"/>
      <c r="BY25" s="2906"/>
      <c r="BZ25" s="2904" t="s">
        <v>1801</v>
      </c>
      <c r="CA25" s="2905"/>
      <c r="CB25" s="2905"/>
      <c r="CC25" s="2906"/>
      <c r="CD25" s="2905" t="s">
        <v>1802</v>
      </c>
      <c r="CE25" s="2905"/>
      <c r="CF25" s="2905"/>
      <c r="CG25" s="2906"/>
      <c r="CH25" s="2904" t="s">
        <v>1803</v>
      </c>
      <c r="CI25" s="2905"/>
      <c r="CJ25" s="2905"/>
      <c r="CK25" s="2906"/>
      <c r="CL25" s="2856"/>
      <c r="CM25" s="2882" t="s">
        <v>1804</v>
      </c>
      <c r="CN25" s="2883"/>
      <c r="CO25" s="2883"/>
      <c r="CP25" s="2883"/>
      <c r="CQ25" s="2882" t="s">
        <v>1805</v>
      </c>
      <c r="CR25" s="2883"/>
      <c r="CS25" s="2883"/>
      <c r="CT25" s="2884"/>
      <c r="CU25" s="2883" t="s">
        <v>1806</v>
      </c>
      <c r="CV25" s="2883"/>
      <c r="CW25" s="2883"/>
      <c r="CX25" s="2884"/>
      <c r="CY25" s="2882" t="s">
        <v>1807</v>
      </c>
      <c r="CZ25" s="2883"/>
      <c r="DA25" s="2883"/>
      <c r="DB25" s="2884"/>
    </row>
    <row r="26" spans="1:106" ht="14.25" thickBot="1" x14ac:dyDescent="0.3">
      <c r="A26" s="2857"/>
      <c r="B26" s="600" t="s">
        <v>1808</v>
      </c>
      <c r="C26" s="1090" t="s">
        <v>1809</v>
      </c>
      <c r="D26" s="600" t="s">
        <v>1810</v>
      </c>
      <c r="E26" s="600" t="s">
        <v>1811</v>
      </c>
      <c r="F26" s="2896" t="s">
        <v>1812</v>
      </c>
      <c r="G26" s="2897"/>
      <c r="H26" s="2889"/>
      <c r="I26" s="600" t="s">
        <v>1813</v>
      </c>
      <c r="J26" s="600" t="s">
        <v>1814</v>
      </c>
      <c r="K26" s="600" t="s">
        <v>1815</v>
      </c>
      <c r="L26" s="600" t="s">
        <v>1816</v>
      </c>
      <c r="M26" s="2826"/>
      <c r="N26" s="2826"/>
      <c r="O26" s="2891"/>
      <c r="P26" s="2861"/>
      <c r="Q26" s="2894"/>
      <c r="R26" s="2895"/>
      <c r="S26" s="2887"/>
      <c r="T26" s="2887"/>
      <c r="U26" s="2887"/>
      <c r="V26" s="2887"/>
      <c r="W26" s="2887"/>
      <c r="X26" s="2887"/>
      <c r="Y26" s="2887"/>
      <c r="Z26" s="2887"/>
      <c r="AA26" s="2887"/>
      <c r="AB26" s="2887"/>
      <c r="AC26" s="2887"/>
      <c r="AD26" s="2857"/>
      <c r="AE26" s="2887"/>
      <c r="AF26" s="2887"/>
      <c r="AG26" s="2887"/>
      <c r="AH26" s="2887"/>
      <c r="AI26" s="2887"/>
      <c r="AJ26" s="2887"/>
      <c r="AK26" s="2887"/>
      <c r="AL26" s="2887"/>
      <c r="AM26" s="2887"/>
      <c r="AN26" s="2887"/>
      <c r="AO26" s="2857"/>
      <c r="AP26" s="2887"/>
      <c r="AQ26" s="2887"/>
      <c r="AR26" s="2887"/>
      <c r="AS26" s="2887"/>
      <c r="AT26" s="2887"/>
      <c r="AU26" s="2887"/>
      <c r="AV26" s="2887"/>
      <c r="AW26" s="2887"/>
      <c r="AX26" s="2887"/>
      <c r="AY26" s="2887"/>
      <c r="AZ26" s="2887"/>
      <c r="BA26" s="2887"/>
      <c r="BB26" s="2887"/>
      <c r="BC26" s="2887"/>
      <c r="BD26" s="2887"/>
      <c r="BE26" s="2908"/>
      <c r="BF26" s="2908"/>
      <c r="BG26" s="2908"/>
      <c r="BH26" s="2908"/>
      <c r="BI26" s="2857"/>
      <c r="BJ26" s="2908"/>
      <c r="BK26" s="2908"/>
      <c r="BL26" s="2908"/>
      <c r="BM26" s="2908"/>
      <c r="BN26" s="2908"/>
      <c r="BO26" s="2908"/>
      <c r="BP26" s="2908"/>
      <c r="BQ26" s="2908"/>
      <c r="BR26" s="2899"/>
      <c r="BS26" s="2901"/>
      <c r="BT26" s="2857"/>
      <c r="BU26" s="2903"/>
      <c r="BV26" s="632" t="s">
        <v>1817</v>
      </c>
      <c r="BW26" s="633" t="s">
        <v>1818</v>
      </c>
      <c r="BX26" s="633" t="s">
        <v>1819</v>
      </c>
      <c r="BY26" s="634" t="s">
        <v>1820</v>
      </c>
      <c r="BZ26" s="632" t="s">
        <v>1821</v>
      </c>
      <c r="CA26" s="633" t="s">
        <v>1822</v>
      </c>
      <c r="CB26" s="633" t="s">
        <v>1823</v>
      </c>
      <c r="CC26" s="634" t="s">
        <v>1824</v>
      </c>
      <c r="CD26" s="635" t="s">
        <v>1825</v>
      </c>
      <c r="CE26" s="633" t="s">
        <v>1826</v>
      </c>
      <c r="CF26" s="633" t="s">
        <v>1827</v>
      </c>
      <c r="CG26" s="634" t="s">
        <v>1828</v>
      </c>
      <c r="CH26" s="636" t="s">
        <v>1829</v>
      </c>
      <c r="CI26" s="636" t="s">
        <v>1830</v>
      </c>
      <c r="CJ26" s="636" t="s">
        <v>1831</v>
      </c>
      <c r="CK26" s="634" t="s">
        <v>1832</v>
      </c>
      <c r="CL26" s="2857"/>
      <c r="CM26" s="637" t="s">
        <v>1833</v>
      </c>
      <c r="CN26" s="638" t="s">
        <v>1834</v>
      </c>
      <c r="CO26" s="639" t="s">
        <v>1835</v>
      </c>
      <c r="CP26" s="640" t="s">
        <v>1836</v>
      </c>
      <c r="CQ26" s="641" t="s">
        <v>1837</v>
      </c>
      <c r="CR26" s="641" t="s">
        <v>1838</v>
      </c>
      <c r="CS26" s="642" t="s">
        <v>1839</v>
      </c>
      <c r="CT26" s="638" t="s">
        <v>1840</v>
      </c>
      <c r="CU26" s="637" t="s">
        <v>1841</v>
      </c>
      <c r="CV26" s="638" t="s">
        <v>1842</v>
      </c>
      <c r="CW26" s="639" t="s">
        <v>1843</v>
      </c>
      <c r="CX26" s="640" t="s">
        <v>1844</v>
      </c>
      <c r="CY26" s="637" t="s">
        <v>1845</v>
      </c>
      <c r="CZ26" s="638" t="s">
        <v>1846</v>
      </c>
      <c r="DA26" s="639" t="s">
        <v>1847</v>
      </c>
      <c r="DB26" s="638" t="s">
        <v>1848</v>
      </c>
    </row>
    <row r="27" spans="1:106" ht="18" customHeight="1" thickTop="1" x14ac:dyDescent="0.25">
      <c r="A27" s="601">
        <v>1</v>
      </c>
      <c r="B27" s="587"/>
      <c r="C27" s="585"/>
      <c r="D27" s="587"/>
      <c r="E27" s="586"/>
      <c r="F27" s="2909"/>
      <c r="G27" s="2910"/>
      <c r="H27" s="584"/>
      <c r="I27" s="587"/>
      <c r="J27" s="586"/>
      <c r="K27" s="587"/>
      <c r="L27" s="586"/>
      <c r="M27" s="587"/>
      <c r="N27" s="587"/>
      <c r="O27" s="602"/>
      <c r="P27" s="601">
        <v>1</v>
      </c>
      <c r="Q27" s="603"/>
      <c r="R27" s="604"/>
      <c r="S27" s="604"/>
      <c r="T27" s="605"/>
      <c r="U27" s="605"/>
      <c r="V27" s="605"/>
      <c r="W27" s="606"/>
      <c r="X27" s="605"/>
      <c r="Y27" s="607"/>
      <c r="Z27" s="605"/>
      <c r="AA27" s="606"/>
      <c r="AB27" s="605"/>
      <c r="AC27" s="605"/>
      <c r="AD27" s="601">
        <v>1</v>
      </c>
      <c r="AE27" s="605"/>
      <c r="AF27" s="607"/>
      <c r="AG27" s="605"/>
      <c r="AH27" s="606"/>
      <c r="AI27" s="605"/>
      <c r="AJ27" s="605"/>
      <c r="AK27" s="605"/>
      <c r="AL27" s="605"/>
      <c r="AM27" s="605"/>
      <c r="AN27" s="605"/>
      <c r="AO27" s="601">
        <v>1</v>
      </c>
      <c r="AP27" s="605"/>
      <c r="AQ27" s="605"/>
      <c r="AR27" s="605"/>
      <c r="AS27" s="613"/>
      <c r="AT27" s="613"/>
      <c r="AU27" s="613"/>
      <c r="AV27" s="613"/>
      <c r="AW27" s="613"/>
      <c r="AX27" s="613"/>
      <c r="AY27" s="613"/>
      <c r="AZ27" s="613"/>
      <c r="BA27" s="613"/>
      <c r="BB27" s="613"/>
      <c r="BC27" s="613"/>
      <c r="BD27" s="613"/>
      <c r="BE27" s="623"/>
      <c r="BF27" s="622"/>
      <c r="BG27" s="157"/>
      <c r="BH27" s="622"/>
      <c r="BI27" s="601">
        <v>1</v>
      </c>
      <c r="BJ27" s="623"/>
      <c r="BK27" s="623"/>
      <c r="BL27" s="623"/>
      <c r="BM27" s="623"/>
      <c r="BN27" s="623"/>
      <c r="BO27" s="155"/>
      <c r="BP27" s="623"/>
      <c r="BQ27" s="623"/>
      <c r="BR27" s="643"/>
      <c r="BS27" s="652"/>
      <c r="BT27" s="601">
        <v>1</v>
      </c>
      <c r="BU27" s="644"/>
      <c r="BV27" s="645"/>
      <c r="BW27" s="645"/>
      <c r="BX27" s="645"/>
      <c r="BY27" s="646"/>
      <c r="BZ27" s="647"/>
      <c r="CA27" s="645"/>
      <c r="CB27" s="645"/>
      <c r="CC27" s="646"/>
      <c r="CD27" s="648"/>
      <c r="CE27" s="645"/>
      <c r="CF27" s="645"/>
      <c r="CG27" s="646"/>
      <c r="CH27" s="649"/>
      <c r="CI27" s="649"/>
      <c r="CJ27" s="649"/>
      <c r="CK27" s="650"/>
      <c r="CL27" s="601">
        <v>1</v>
      </c>
      <c r="CM27" s="651"/>
      <c r="CN27" s="645"/>
      <c r="CO27" s="648"/>
      <c r="CP27" s="643"/>
      <c r="CQ27" s="645"/>
      <c r="CR27" s="645"/>
      <c r="CS27" s="646"/>
      <c r="CT27" s="652"/>
      <c r="CU27" s="661"/>
      <c r="CV27" s="661"/>
      <c r="CW27" s="661"/>
      <c r="CX27" s="661"/>
      <c r="CY27" s="656"/>
      <c r="CZ27" s="645"/>
      <c r="DA27" s="648"/>
      <c r="DB27" s="652"/>
    </row>
    <row r="28" spans="1:106" ht="18" customHeight="1" x14ac:dyDescent="0.25">
      <c r="A28" s="608">
        <v>2</v>
      </c>
      <c r="B28" s="610"/>
      <c r="C28" s="1089"/>
      <c r="D28" s="610"/>
      <c r="E28" s="611"/>
      <c r="F28" s="2911"/>
      <c r="G28" s="2912"/>
      <c r="H28" s="609"/>
      <c r="I28" s="610"/>
      <c r="J28" s="611"/>
      <c r="K28" s="610"/>
      <c r="L28" s="611"/>
      <c r="M28" s="610"/>
      <c r="N28" s="610"/>
      <c r="O28" s="612"/>
      <c r="P28" s="608">
        <v>2</v>
      </c>
      <c r="Q28" s="2913"/>
      <c r="R28" s="2914"/>
      <c r="S28" s="1622"/>
      <c r="T28" s="613"/>
      <c r="U28" s="613"/>
      <c r="V28" s="613"/>
      <c r="W28" s="614"/>
      <c r="X28" s="613"/>
      <c r="Y28" s="615"/>
      <c r="Z28" s="613"/>
      <c r="AA28" s="614"/>
      <c r="AB28" s="613"/>
      <c r="AC28" s="613"/>
      <c r="AD28" s="608">
        <v>2</v>
      </c>
      <c r="AE28" s="613"/>
      <c r="AF28" s="615"/>
      <c r="AG28" s="613"/>
      <c r="AH28" s="614"/>
      <c r="AI28" s="613"/>
      <c r="AJ28" s="613"/>
      <c r="AK28" s="613"/>
      <c r="AL28" s="613"/>
      <c r="AM28" s="613"/>
      <c r="AN28" s="613"/>
      <c r="AO28" s="608">
        <v>2</v>
      </c>
      <c r="AP28" s="613"/>
      <c r="AQ28" s="613"/>
      <c r="AR28" s="613"/>
      <c r="AS28" s="616"/>
      <c r="AT28" s="616"/>
      <c r="AU28" s="616"/>
      <c r="AV28" s="616"/>
      <c r="AW28" s="616"/>
      <c r="AX28" s="616"/>
      <c r="AY28" s="616"/>
      <c r="AZ28" s="616"/>
      <c r="BA28" s="616"/>
      <c r="BB28" s="616"/>
      <c r="BC28" s="616"/>
      <c r="BD28" s="616"/>
      <c r="BE28" s="160"/>
      <c r="BF28" s="161"/>
      <c r="BG28" s="624"/>
      <c r="BH28" s="161"/>
      <c r="BI28" s="608">
        <v>2</v>
      </c>
      <c r="BJ28" s="160"/>
      <c r="BK28" s="160"/>
      <c r="BL28" s="160"/>
      <c r="BM28" s="160"/>
      <c r="BN28" s="160"/>
      <c r="BO28" s="625"/>
      <c r="BP28" s="160"/>
      <c r="BQ28" s="160"/>
      <c r="BR28" s="653"/>
      <c r="BS28" s="661"/>
      <c r="BT28" s="608">
        <v>2</v>
      </c>
      <c r="BU28" s="654"/>
      <c r="BV28" s="656"/>
      <c r="BW28" s="656"/>
      <c r="BX28" s="656"/>
      <c r="BY28" s="657"/>
      <c r="BZ28" s="654"/>
      <c r="CA28" s="656"/>
      <c r="CB28" s="656"/>
      <c r="CC28" s="657"/>
      <c r="CD28" s="655"/>
      <c r="CE28" s="656"/>
      <c r="CF28" s="656"/>
      <c r="CG28" s="657"/>
      <c r="CH28" s="658"/>
      <c r="CI28" s="658"/>
      <c r="CJ28" s="658"/>
      <c r="CK28" s="659"/>
      <c r="CL28" s="608">
        <v>2</v>
      </c>
      <c r="CM28" s="660"/>
      <c r="CN28" s="656"/>
      <c r="CO28" s="655"/>
      <c r="CP28" s="653"/>
      <c r="CQ28" s="656"/>
      <c r="CR28" s="656"/>
      <c r="CS28" s="657"/>
      <c r="CT28" s="661"/>
      <c r="CU28" s="661"/>
      <c r="CV28" s="661"/>
      <c r="CW28" s="661"/>
      <c r="CX28" s="661"/>
      <c r="CY28" s="656"/>
      <c r="CZ28" s="656"/>
      <c r="DA28" s="655"/>
      <c r="DB28" s="661"/>
    </row>
    <row r="29" spans="1:106" ht="18" customHeight="1" x14ac:dyDescent="0.25">
      <c r="A29" s="601">
        <v>3</v>
      </c>
      <c r="B29" s="587"/>
      <c r="C29" s="585"/>
      <c r="D29" s="587"/>
      <c r="E29" s="586"/>
      <c r="F29" s="2909"/>
      <c r="G29" s="2910"/>
      <c r="H29" s="584"/>
      <c r="I29" s="587"/>
      <c r="J29" s="586"/>
      <c r="K29" s="587"/>
      <c r="L29" s="586"/>
      <c r="M29" s="587"/>
      <c r="N29" s="587"/>
      <c r="O29" s="612"/>
      <c r="P29" s="601">
        <v>3</v>
      </c>
      <c r="Q29" s="2913"/>
      <c r="R29" s="2914"/>
      <c r="S29" s="1649"/>
      <c r="T29" s="616"/>
      <c r="U29" s="616"/>
      <c r="V29" s="616"/>
      <c r="W29" s="617"/>
      <c r="X29" s="616"/>
      <c r="Y29" s="618"/>
      <c r="Z29" s="616"/>
      <c r="AA29" s="617"/>
      <c r="AB29" s="616"/>
      <c r="AC29" s="616"/>
      <c r="AD29" s="601">
        <v>3</v>
      </c>
      <c r="AE29" s="616"/>
      <c r="AF29" s="618"/>
      <c r="AG29" s="616"/>
      <c r="AH29" s="617"/>
      <c r="AI29" s="616"/>
      <c r="AJ29" s="616"/>
      <c r="AK29" s="616"/>
      <c r="AL29" s="616"/>
      <c r="AM29" s="616"/>
      <c r="AN29" s="616"/>
      <c r="AO29" s="601">
        <v>3</v>
      </c>
      <c r="AP29" s="616"/>
      <c r="AQ29" s="616"/>
      <c r="AR29" s="616"/>
      <c r="AS29" s="616"/>
      <c r="AT29" s="616"/>
      <c r="AU29" s="616"/>
      <c r="AV29" s="616"/>
      <c r="AW29" s="616"/>
      <c r="AX29" s="616"/>
      <c r="AY29" s="616"/>
      <c r="AZ29" s="616"/>
      <c r="BA29" s="616"/>
      <c r="BB29" s="616"/>
      <c r="BC29" s="616"/>
      <c r="BD29" s="616"/>
      <c r="BE29" s="623"/>
      <c r="BF29" s="161"/>
      <c r="BG29" s="157"/>
      <c r="BH29" s="161"/>
      <c r="BI29" s="601">
        <v>3</v>
      </c>
      <c r="BJ29" s="623"/>
      <c r="BK29" s="623"/>
      <c r="BL29" s="623"/>
      <c r="BM29" s="623"/>
      <c r="BN29" s="623"/>
      <c r="BO29" s="155"/>
      <c r="BP29" s="623"/>
      <c r="BQ29" s="623"/>
      <c r="BR29" s="662"/>
      <c r="BS29" s="663"/>
      <c r="BT29" s="601">
        <v>3</v>
      </c>
      <c r="BU29" s="277"/>
      <c r="BV29" s="663"/>
      <c r="BW29" s="663"/>
      <c r="BX29" s="663"/>
      <c r="BY29" s="663"/>
      <c r="BZ29" s="663"/>
      <c r="CA29" s="663"/>
      <c r="CB29" s="663"/>
      <c r="CC29" s="663"/>
      <c r="CD29" s="663"/>
      <c r="CE29" s="663"/>
      <c r="CF29" s="663"/>
      <c r="CG29" s="663"/>
      <c r="CH29" s="663"/>
      <c r="CI29" s="663"/>
      <c r="CJ29" s="663"/>
      <c r="CK29" s="663"/>
      <c r="CL29" s="601">
        <v>3</v>
      </c>
      <c r="CM29" s="663"/>
      <c r="CN29" s="663"/>
      <c r="CO29" s="663"/>
      <c r="CP29" s="663"/>
      <c r="CQ29" s="663"/>
      <c r="CR29" s="663"/>
      <c r="CS29" s="663"/>
      <c r="CT29" s="663"/>
      <c r="CU29" s="158"/>
      <c r="CV29" s="158"/>
      <c r="CW29" s="158"/>
      <c r="CX29" s="158"/>
      <c r="CY29" s="158"/>
      <c r="CZ29" s="663"/>
      <c r="DA29" s="663"/>
      <c r="DB29" s="663"/>
    </row>
    <row r="30" spans="1:106" ht="18" customHeight="1" x14ac:dyDescent="0.25">
      <c r="A30" s="608">
        <v>4</v>
      </c>
      <c r="B30" s="610"/>
      <c r="C30" s="1089"/>
      <c r="D30" s="610"/>
      <c r="E30" s="611"/>
      <c r="F30" s="2911"/>
      <c r="G30" s="2912"/>
      <c r="H30" s="609"/>
      <c r="I30" s="610"/>
      <c r="J30" s="611"/>
      <c r="K30" s="610"/>
      <c r="L30" s="611"/>
      <c r="M30" s="610"/>
      <c r="N30" s="610"/>
      <c r="O30" s="612"/>
      <c r="P30" s="608">
        <v>4</v>
      </c>
      <c r="Q30" s="2913"/>
      <c r="R30" s="2914"/>
      <c r="S30" s="1622"/>
      <c r="T30" s="613"/>
      <c r="U30" s="613"/>
      <c r="V30" s="613"/>
      <c r="W30" s="614"/>
      <c r="X30" s="613"/>
      <c r="Y30" s="615"/>
      <c r="Z30" s="613"/>
      <c r="AA30" s="614"/>
      <c r="AB30" s="613"/>
      <c r="AC30" s="613"/>
      <c r="AD30" s="608">
        <v>4</v>
      </c>
      <c r="AE30" s="613"/>
      <c r="AF30" s="615"/>
      <c r="AG30" s="613"/>
      <c r="AH30" s="614"/>
      <c r="AI30" s="613"/>
      <c r="AJ30" s="613"/>
      <c r="AK30" s="613"/>
      <c r="AL30" s="613"/>
      <c r="AM30" s="613"/>
      <c r="AN30" s="613"/>
      <c r="AO30" s="608">
        <v>4</v>
      </c>
      <c r="AP30" s="613"/>
      <c r="AQ30" s="613"/>
      <c r="AR30" s="613"/>
      <c r="AS30" s="616"/>
      <c r="AT30" s="616"/>
      <c r="AU30" s="616"/>
      <c r="AV30" s="616"/>
      <c r="AW30" s="616"/>
      <c r="AX30" s="616"/>
      <c r="AY30" s="616"/>
      <c r="AZ30" s="616"/>
      <c r="BA30" s="616"/>
      <c r="BB30" s="616"/>
      <c r="BC30" s="616"/>
      <c r="BD30" s="616"/>
      <c r="BE30" s="160"/>
      <c r="BF30" s="161"/>
      <c r="BG30" s="624"/>
      <c r="BH30" s="161"/>
      <c r="BI30" s="608">
        <v>4</v>
      </c>
      <c r="BJ30" s="160"/>
      <c r="BK30" s="160"/>
      <c r="BL30" s="160"/>
      <c r="BM30" s="160"/>
      <c r="BN30" s="160"/>
      <c r="BO30" s="625"/>
      <c r="BP30" s="160"/>
      <c r="BQ30" s="160"/>
      <c r="BR30" s="664"/>
      <c r="BS30" s="158"/>
      <c r="BT30" s="608">
        <v>4</v>
      </c>
      <c r="BU30" s="665"/>
      <c r="BV30" s="158"/>
      <c r="BW30" s="158"/>
      <c r="BX30" s="158"/>
      <c r="BY30" s="158"/>
      <c r="BZ30" s="158"/>
      <c r="CA30" s="158"/>
      <c r="CB30" s="158"/>
      <c r="CC30" s="158"/>
      <c r="CD30" s="158"/>
      <c r="CE30" s="158"/>
      <c r="CF30" s="158"/>
      <c r="CG30" s="158"/>
      <c r="CH30" s="158"/>
      <c r="CI30" s="158"/>
      <c r="CJ30" s="158"/>
      <c r="CK30" s="158"/>
      <c r="CL30" s="608">
        <v>4</v>
      </c>
      <c r="CM30" s="158"/>
      <c r="CN30" s="158"/>
      <c r="CO30" s="158"/>
      <c r="CP30" s="158"/>
      <c r="CQ30" s="158"/>
      <c r="CR30" s="158"/>
      <c r="CS30" s="158"/>
      <c r="CT30" s="158"/>
      <c r="CU30" s="158"/>
      <c r="CV30" s="158"/>
      <c r="CW30" s="158"/>
      <c r="CX30" s="158"/>
      <c r="CY30" s="158"/>
      <c r="CZ30" s="158"/>
      <c r="DA30" s="158"/>
      <c r="DB30" s="158"/>
    </row>
    <row r="31" spans="1:106" ht="18" customHeight="1" x14ac:dyDescent="0.25">
      <c r="A31" s="601">
        <v>5</v>
      </c>
      <c r="B31" s="587"/>
      <c r="C31" s="585"/>
      <c r="D31" s="587"/>
      <c r="E31" s="586"/>
      <c r="F31" s="2909"/>
      <c r="G31" s="2910"/>
      <c r="H31" s="584"/>
      <c r="I31" s="587"/>
      <c r="J31" s="586"/>
      <c r="K31" s="587"/>
      <c r="L31" s="586"/>
      <c r="M31" s="587"/>
      <c r="N31" s="587"/>
      <c r="O31" s="612"/>
      <c r="P31" s="601">
        <v>5</v>
      </c>
      <c r="Q31" s="2913"/>
      <c r="R31" s="2914"/>
      <c r="S31" s="1649"/>
      <c r="T31" s="616"/>
      <c r="U31" s="616"/>
      <c r="V31" s="616"/>
      <c r="W31" s="617"/>
      <c r="X31" s="616"/>
      <c r="Y31" s="618"/>
      <c r="Z31" s="616"/>
      <c r="AA31" s="617"/>
      <c r="AB31" s="616"/>
      <c r="AC31" s="616"/>
      <c r="AD31" s="601">
        <v>5</v>
      </c>
      <c r="AE31" s="616"/>
      <c r="AF31" s="618"/>
      <c r="AG31" s="616"/>
      <c r="AH31" s="617"/>
      <c r="AI31" s="616"/>
      <c r="AJ31" s="616"/>
      <c r="AK31" s="616"/>
      <c r="AL31" s="616"/>
      <c r="AM31" s="616"/>
      <c r="AN31" s="616"/>
      <c r="AO31" s="601">
        <v>5</v>
      </c>
      <c r="AP31" s="616"/>
      <c r="AQ31" s="616"/>
      <c r="AR31" s="616"/>
      <c r="AS31" s="616"/>
      <c r="AT31" s="616"/>
      <c r="AU31" s="616"/>
      <c r="AV31" s="616"/>
      <c r="AW31" s="616"/>
      <c r="AX31" s="616"/>
      <c r="AY31" s="616"/>
      <c r="AZ31" s="616"/>
      <c r="BA31" s="616"/>
      <c r="BB31" s="616"/>
      <c r="BC31" s="616"/>
      <c r="BD31" s="616"/>
      <c r="BE31" s="160"/>
      <c r="BF31" s="161"/>
      <c r="BG31" s="624"/>
      <c r="BH31" s="161"/>
      <c r="BI31" s="601">
        <v>5</v>
      </c>
      <c r="BJ31" s="160"/>
      <c r="BK31" s="160"/>
      <c r="BL31" s="160"/>
      <c r="BM31" s="160"/>
      <c r="BN31" s="160"/>
      <c r="BO31" s="625"/>
      <c r="BP31" s="160"/>
      <c r="BQ31" s="160"/>
      <c r="BR31" s="664"/>
      <c r="BS31" s="158"/>
      <c r="BT31" s="601">
        <v>5</v>
      </c>
      <c r="BU31" s="665"/>
      <c r="BV31" s="158"/>
      <c r="BW31" s="158"/>
      <c r="BX31" s="158"/>
      <c r="BY31" s="158"/>
      <c r="BZ31" s="158"/>
      <c r="CA31" s="158"/>
      <c r="CB31" s="158"/>
      <c r="CC31" s="158"/>
      <c r="CD31" s="158"/>
      <c r="CE31" s="158"/>
      <c r="CF31" s="158"/>
      <c r="CG31" s="158"/>
      <c r="CH31" s="158"/>
      <c r="CI31" s="158"/>
      <c r="CJ31" s="158"/>
      <c r="CK31" s="158"/>
      <c r="CL31" s="601">
        <v>5</v>
      </c>
      <c r="CM31" s="158"/>
      <c r="CN31" s="158"/>
      <c r="CO31" s="158"/>
      <c r="CP31" s="158"/>
      <c r="CQ31" s="158"/>
      <c r="CR31" s="158"/>
      <c r="CS31" s="158"/>
      <c r="CT31" s="158"/>
      <c r="CU31" s="158"/>
      <c r="CV31" s="158"/>
      <c r="CW31" s="158"/>
      <c r="CX31" s="158"/>
      <c r="CY31" s="158"/>
      <c r="CZ31" s="158"/>
      <c r="DA31" s="158"/>
      <c r="DB31" s="158"/>
    </row>
    <row r="32" spans="1:106" ht="18" customHeight="1" x14ac:dyDescent="0.25">
      <c r="A32" s="608">
        <v>6</v>
      </c>
      <c r="B32" s="610"/>
      <c r="C32" s="1089"/>
      <c r="D32" s="610"/>
      <c r="E32" s="611"/>
      <c r="F32" s="2911"/>
      <c r="G32" s="2912"/>
      <c r="H32" s="609"/>
      <c r="I32" s="610"/>
      <c r="J32" s="611"/>
      <c r="K32" s="610"/>
      <c r="L32" s="611"/>
      <c r="M32" s="610"/>
      <c r="N32" s="610"/>
      <c r="O32" s="616"/>
      <c r="P32" s="608">
        <v>6</v>
      </c>
      <c r="Q32" s="619"/>
      <c r="R32" s="618"/>
      <c r="S32" s="618"/>
      <c r="T32" s="616"/>
      <c r="U32" s="616"/>
      <c r="V32" s="616"/>
      <c r="W32" s="616"/>
      <c r="X32" s="616"/>
      <c r="Y32" s="616"/>
      <c r="Z32" s="616"/>
      <c r="AA32" s="616"/>
      <c r="AB32" s="616"/>
      <c r="AC32" s="616"/>
      <c r="AD32" s="608">
        <v>6</v>
      </c>
      <c r="AE32" s="616"/>
      <c r="AF32" s="616"/>
      <c r="AG32" s="616"/>
      <c r="AH32" s="616"/>
      <c r="AI32" s="616"/>
      <c r="AJ32" s="616"/>
      <c r="AK32" s="616"/>
      <c r="AL32" s="616"/>
      <c r="AM32" s="616"/>
      <c r="AN32" s="616"/>
      <c r="AO32" s="608">
        <v>6</v>
      </c>
      <c r="AP32" s="616"/>
      <c r="AQ32" s="616"/>
      <c r="AR32" s="616"/>
      <c r="AS32" s="616"/>
      <c r="AT32" s="616"/>
      <c r="AU32" s="616"/>
      <c r="AV32" s="616"/>
      <c r="AW32" s="616"/>
      <c r="AX32" s="616"/>
      <c r="AY32" s="616"/>
      <c r="AZ32" s="616"/>
      <c r="BA32" s="616"/>
      <c r="BB32" s="616"/>
      <c r="BC32" s="616"/>
      <c r="BD32" s="616"/>
      <c r="BE32" s="160"/>
      <c r="BF32" s="161"/>
      <c r="BG32" s="624"/>
      <c r="BH32" s="161"/>
      <c r="BI32" s="608">
        <v>6</v>
      </c>
      <c r="BJ32" s="160"/>
      <c r="BK32" s="160"/>
      <c r="BL32" s="160"/>
      <c r="BM32" s="160"/>
      <c r="BN32" s="160"/>
      <c r="BO32" s="625"/>
      <c r="BP32" s="160"/>
      <c r="BQ32" s="160"/>
      <c r="BR32" s="664"/>
      <c r="BS32" s="158"/>
      <c r="BT32" s="608">
        <v>6</v>
      </c>
      <c r="BU32" s="665"/>
      <c r="BV32" s="158"/>
      <c r="BW32" s="158"/>
      <c r="BX32" s="158"/>
      <c r="BY32" s="158"/>
      <c r="BZ32" s="158"/>
      <c r="CA32" s="158"/>
      <c r="CB32" s="158"/>
      <c r="CC32" s="158"/>
      <c r="CD32" s="158"/>
      <c r="CE32" s="158"/>
      <c r="CF32" s="158"/>
      <c r="CG32" s="158"/>
      <c r="CH32" s="158"/>
      <c r="CI32" s="158"/>
      <c r="CJ32" s="158"/>
      <c r="CK32" s="158"/>
      <c r="CL32" s="608">
        <v>6</v>
      </c>
      <c r="CM32" s="158"/>
      <c r="CN32" s="158"/>
      <c r="CO32" s="158"/>
      <c r="CP32" s="158"/>
      <c r="CQ32" s="158"/>
      <c r="CR32" s="158"/>
      <c r="CS32" s="158"/>
      <c r="CT32" s="158"/>
      <c r="CU32" s="158"/>
      <c r="CV32" s="158"/>
      <c r="CW32" s="158"/>
      <c r="CX32" s="158"/>
      <c r="CY32" s="158"/>
      <c r="CZ32" s="158"/>
      <c r="DA32" s="158"/>
      <c r="DB32" s="158"/>
    </row>
    <row r="33" spans="1:106" ht="18" customHeight="1" x14ac:dyDescent="0.25">
      <c r="A33" s="601">
        <v>7</v>
      </c>
      <c r="B33" s="587"/>
      <c r="C33" s="585"/>
      <c r="D33" s="587"/>
      <c r="E33" s="586"/>
      <c r="F33" s="2909"/>
      <c r="G33" s="2910"/>
      <c r="H33" s="584"/>
      <c r="I33" s="587"/>
      <c r="J33" s="586"/>
      <c r="K33" s="587"/>
      <c r="L33" s="586"/>
      <c r="M33" s="587"/>
      <c r="N33" s="587"/>
      <c r="O33" s="612"/>
      <c r="P33" s="601">
        <v>7</v>
      </c>
      <c r="Q33" s="2913"/>
      <c r="R33" s="2914"/>
      <c r="S33" s="1649"/>
      <c r="T33" s="616"/>
      <c r="U33" s="616"/>
      <c r="V33" s="616"/>
      <c r="W33" s="617"/>
      <c r="X33" s="616"/>
      <c r="Y33" s="618"/>
      <c r="Z33" s="616"/>
      <c r="AA33" s="617"/>
      <c r="AB33" s="616"/>
      <c r="AC33" s="616"/>
      <c r="AD33" s="601">
        <v>7</v>
      </c>
      <c r="AE33" s="616"/>
      <c r="AF33" s="618"/>
      <c r="AG33" s="616"/>
      <c r="AH33" s="617"/>
      <c r="AI33" s="616"/>
      <c r="AJ33" s="616"/>
      <c r="AK33" s="616"/>
      <c r="AL33" s="616"/>
      <c r="AM33" s="616"/>
      <c r="AN33" s="616"/>
      <c r="AO33" s="601">
        <v>7</v>
      </c>
      <c r="AP33" s="616"/>
      <c r="AQ33" s="616"/>
      <c r="AR33" s="616"/>
      <c r="AS33" s="616"/>
      <c r="AT33" s="616"/>
      <c r="AU33" s="616"/>
      <c r="AV33" s="616"/>
      <c r="AW33" s="616"/>
      <c r="AX33" s="616"/>
      <c r="AY33" s="616"/>
      <c r="AZ33" s="616"/>
      <c r="BA33" s="616"/>
      <c r="BB33" s="616"/>
      <c r="BC33" s="616"/>
      <c r="BD33" s="616"/>
      <c r="BE33" s="623"/>
      <c r="BF33" s="161"/>
      <c r="BG33" s="157"/>
      <c r="BH33" s="161"/>
      <c r="BI33" s="601">
        <v>7</v>
      </c>
      <c r="BJ33" s="623"/>
      <c r="BK33" s="623"/>
      <c r="BL33" s="623"/>
      <c r="BM33" s="623"/>
      <c r="BN33" s="623"/>
      <c r="BO33" s="155"/>
      <c r="BP33" s="623"/>
      <c r="BQ33" s="623"/>
      <c r="BR33" s="643"/>
      <c r="BS33" s="652"/>
      <c r="BT33" s="601">
        <v>7</v>
      </c>
      <c r="BU33" s="644"/>
      <c r="BV33" s="645"/>
      <c r="BW33" s="645"/>
      <c r="BX33" s="645"/>
      <c r="BY33" s="646"/>
      <c r="BZ33" s="647"/>
      <c r="CA33" s="645"/>
      <c r="CB33" s="645"/>
      <c r="CC33" s="646"/>
      <c r="CD33" s="648"/>
      <c r="CE33" s="645"/>
      <c r="CF33" s="645"/>
      <c r="CG33" s="646"/>
      <c r="CH33" s="649"/>
      <c r="CI33" s="649"/>
      <c r="CJ33" s="649"/>
      <c r="CK33" s="650"/>
      <c r="CL33" s="601">
        <v>7</v>
      </c>
      <c r="CM33" s="651"/>
      <c r="CN33" s="645"/>
      <c r="CO33" s="648"/>
      <c r="CP33" s="643"/>
      <c r="CQ33" s="645"/>
      <c r="CR33" s="645"/>
      <c r="CS33" s="646"/>
      <c r="CT33" s="652"/>
      <c r="CU33" s="661"/>
      <c r="CV33" s="661"/>
      <c r="CW33" s="661"/>
      <c r="CX33" s="661"/>
      <c r="CY33" s="656"/>
      <c r="CZ33" s="645"/>
      <c r="DA33" s="648"/>
      <c r="DB33" s="652"/>
    </row>
    <row r="34" spans="1:106" ht="18" customHeight="1" x14ac:dyDescent="0.25">
      <c r="A34" s="608">
        <v>8</v>
      </c>
      <c r="B34" s="610"/>
      <c r="C34" s="1089"/>
      <c r="D34" s="610"/>
      <c r="E34" s="611"/>
      <c r="F34" s="2911"/>
      <c r="G34" s="2912"/>
      <c r="H34" s="609"/>
      <c r="I34" s="610"/>
      <c r="J34" s="611"/>
      <c r="K34" s="610"/>
      <c r="L34" s="611"/>
      <c r="M34" s="610"/>
      <c r="N34" s="610"/>
      <c r="O34" s="612"/>
      <c r="P34" s="608">
        <v>8</v>
      </c>
      <c r="Q34" s="2913"/>
      <c r="R34" s="2914"/>
      <c r="S34" s="1622"/>
      <c r="T34" s="613"/>
      <c r="U34" s="613"/>
      <c r="V34" s="613"/>
      <c r="W34" s="614"/>
      <c r="X34" s="613"/>
      <c r="Y34" s="615"/>
      <c r="Z34" s="613"/>
      <c r="AA34" s="614"/>
      <c r="AB34" s="613"/>
      <c r="AC34" s="613"/>
      <c r="AD34" s="608">
        <v>8</v>
      </c>
      <c r="AE34" s="613"/>
      <c r="AF34" s="615"/>
      <c r="AG34" s="613"/>
      <c r="AH34" s="614"/>
      <c r="AI34" s="613"/>
      <c r="AJ34" s="613"/>
      <c r="AK34" s="613"/>
      <c r="AL34" s="613"/>
      <c r="AM34" s="613"/>
      <c r="AN34" s="613"/>
      <c r="AO34" s="608">
        <v>8</v>
      </c>
      <c r="AP34" s="613"/>
      <c r="AQ34" s="613"/>
      <c r="AR34" s="613"/>
      <c r="AS34" s="616"/>
      <c r="AT34" s="616"/>
      <c r="AU34" s="616"/>
      <c r="AV34" s="616"/>
      <c r="AW34" s="616"/>
      <c r="AX34" s="616"/>
      <c r="AY34" s="616"/>
      <c r="AZ34" s="616"/>
      <c r="BA34" s="616"/>
      <c r="BB34" s="616"/>
      <c r="BC34" s="616"/>
      <c r="BD34" s="616"/>
      <c r="BE34" s="160"/>
      <c r="BF34" s="161"/>
      <c r="BG34" s="624"/>
      <c r="BH34" s="161"/>
      <c r="BI34" s="608">
        <v>8</v>
      </c>
      <c r="BJ34" s="160"/>
      <c r="BK34" s="160"/>
      <c r="BL34" s="160"/>
      <c r="BM34" s="160"/>
      <c r="BN34" s="160"/>
      <c r="BO34" s="625"/>
      <c r="BP34" s="160"/>
      <c r="BQ34" s="160"/>
      <c r="BR34" s="653"/>
      <c r="BS34" s="661"/>
      <c r="BT34" s="608">
        <v>8</v>
      </c>
      <c r="BU34" s="654"/>
      <c r="BV34" s="656"/>
      <c r="BW34" s="656"/>
      <c r="BX34" s="656"/>
      <c r="BY34" s="657"/>
      <c r="BZ34" s="654"/>
      <c r="CA34" s="656"/>
      <c r="CB34" s="656"/>
      <c r="CC34" s="657"/>
      <c r="CD34" s="655"/>
      <c r="CE34" s="656"/>
      <c r="CF34" s="656"/>
      <c r="CG34" s="657"/>
      <c r="CH34" s="658"/>
      <c r="CI34" s="658"/>
      <c r="CJ34" s="658"/>
      <c r="CK34" s="659"/>
      <c r="CL34" s="608">
        <v>8</v>
      </c>
      <c r="CM34" s="660"/>
      <c r="CN34" s="656"/>
      <c r="CO34" s="655"/>
      <c r="CP34" s="653"/>
      <c r="CQ34" s="656"/>
      <c r="CR34" s="656"/>
      <c r="CS34" s="657"/>
      <c r="CT34" s="661"/>
      <c r="CU34" s="661"/>
      <c r="CV34" s="661"/>
      <c r="CW34" s="661"/>
      <c r="CX34" s="661"/>
      <c r="CY34" s="656"/>
      <c r="CZ34" s="656"/>
      <c r="DA34" s="655"/>
      <c r="DB34" s="661"/>
    </row>
    <row r="35" spans="1:106" ht="18" customHeight="1" x14ac:dyDescent="0.25">
      <c r="A35" s="601">
        <v>9</v>
      </c>
      <c r="B35" s="587"/>
      <c r="C35" s="585"/>
      <c r="D35" s="587"/>
      <c r="E35" s="586"/>
      <c r="F35" s="2909"/>
      <c r="G35" s="2910"/>
      <c r="H35" s="584"/>
      <c r="I35" s="587"/>
      <c r="J35" s="586"/>
      <c r="K35" s="587"/>
      <c r="L35" s="586"/>
      <c r="M35" s="587"/>
      <c r="N35" s="587"/>
      <c r="O35" s="612"/>
      <c r="P35" s="601">
        <v>9</v>
      </c>
      <c r="Q35" s="2913"/>
      <c r="R35" s="2914"/>
      <c r="S35" s="1649"/>
      <c r="T35" s="616"/>
      <c r="U35" s="616"/>
      <c r="V35" s="616"/>
      <c r="W35" s="617"/>
      <c r="X35" s="616"/>
      <c r="Y35" s="618"/>
      <c r="Z35" s="616"/>
      <c r="AA35" s="617"/>
      <c r="AB35" s="616"/>
      <c r="AC35" s="616"/>
      <c r="AD35" s="601">
        <v>9</v>
      </c>
      <c r="AE35" s="616"/>
      <c r="AF35" s="618"/>
      <c r="AG35" s="616"/>
      <c r="AH35" s="617"/>
      <c r="AI35" s="616"/>
      <c r="AJ35" s="616"/>
      <c r="AK35" s="616"/>
      <c r="AL35" s="616"/>
      <c r="AM35" s="616"/>
      <c r="AN35" s="616"/>
      <c r="AO35" s="601">
        <v>9</v>
      </c>
      <c r="AP35" s="616"/>
      <c r="AQ35" s="616"/>
      <c r="AR35" s="616"/>
      <c r="AS35" s="616"/>
      <c r="AT35" s="616"/>
      <c r="AU35" s="616"/>
      <c r="AV35" s="616"/>
      <c r="AW35" s="616"/>
      <c r="AX35" s="616"/>
      <c r="AY35" s="616"/>
      <c r="AZ35" s="616"/>
      <c r="BA35" s="616"/>
      <c r="BB35" s="616"/>
      <c r="BC35" s="616"/>
      <c r="BD35" s="616"/>
      <c r="BE35" s="623"/>
      <c r="BF35" s="161"/>
      <c r="BG35" s="157"/>
      <c r="BH35" s="161"/>
      <c r="BI35" s="601">
        <v>9</v>
      </c>
      <c r="BJ35" s="623"/>
      <c r="BK35" s="623"/>
      <c r="BL35" s="623"/>
      <c r="BM35" s="623"/>
      <c r="BN35" s="623"/>
      <c r="BO35" s="155"/>
      <c r="BP35" s="623"/>
      <c r="BQ35" s="623"/>
      <c r="BR35" s="643"/>
      <c r="BS35" s="652"/>
      <c r="BT35" s="601">
        <v>9</v>
      </c>
      <c r="BU35" s="654"/>
      <c r="BV35" s="645"/>
      <c r="BW35" s="645"/>
      <c r="BX35" s="645"/>
      <c r="BY35" s="646"/>
      <c r="BZ35" s="647"/>
      <c r="CA35" s="645"/>
      <c r="CB35" s="645"/>
      <c r="CC35" s="646"/>
      <c r="CD35" s="648"/>
      <c r="CE35" s="645"/>
      <c r="CF35" s="645"/>
      <c r="CG35" s="646"/>
      <c r="CH35" s="649"/>
      <c r="CI35" s="649"/>
      <c r="CJ35" s="649"/>
      <c r="CK35" s="650"/>
      <c r="CL35" s="601">
        <v>9</v>
      </c>
      <c r="CM35" s="651"/>
      <c r="CN35" s="645"/>
      <c r="CO35" s="648"/>
      <c r="CP35" s="643"/>
      <c r="CQ35" s="645"/>
      <c r="CR35" s="645"/>
      <c r="CS35" s="646"/>
      <c r="CT35" s="652"/>
      <c r="CU35" s="661"/>
      <c r="CV35" s="661"/>
      <c r="CW35" s="661"/>
      <c r="CX35" s="661"/>
      <c r="CY35" s="656"/>
      <c r="CZ35" s="645"/>
      <c r="DA35" s="648"/>
      <c r="DB35" s="652"/>
    </row>
    <row r="36" spans="1:106" ht="18" customHeight="1" x14ac:dyDescent="0.25">
      <c r="A36" s="608">
        <v>10</v>
      </c>
      <c r="B36" s="610"/>
      <c r="C36" s="1089"/>
      <c r="D36" s="610"/>
      <c r="E36" s="611"/>
      <c r="F36" s="2911"/>
      <c r="G36" s="2912"/>
      <c r="H36" s="609"/>
      <c r="I36" s="610"/>
      <c r="J36" s="611"/>
      <c r="K36" s="610"/>
      <c r="L36" s="611"/>
      <c r="M36" s="610"/>
      <c r="N36" s="610"/>
      <c r="O36" s="616"/>
      <c r="P36" s="608">
        <v>10</v>
      </c>
      <c r="Q36" s="619"/>
      <c r="R36" s="618"/>
      <c r="S36" s="618"/>
      <c r="T36" s="616"/>
      <c r="U36" s="616"/>
      <c r="V36" s="616"/>
      <c r="W36" s="616"/>
      <c r="X36" s="616"/>
      <c r="Y36" s="616"/>
      <c r="Z36" s="616"/>
      <c r="AA36" s="616"/>
      <c r="AB36" s="616"/>
      <c r="AC36" s="616"/>
      <c r="AD36" s="608">
        <v>10</v>
      </c>
      <c r="AE36" s="616"/>
      <c r="AF36" s="616"/>
      <c r="AG36" s="616"/>
      <c r="AH36" s="616"/>
      <c r="AI36" s="616"/>
      <c r="AJ36" s="616"/>
      <c r="AK36" s="616"/>
      <c r="AL36" s="616"/>
      <c r="AM36" s="616"/>
      <c r="AN36" s="616"/>
      <c r="AO36" s="608">
        <v>10</v>
      </c>
      <c r="AP36" s="616"/>
      <c r="AQ36" s="616"/>
      <c r="AR36" s="616"/>
      <c r="AS36" s="605"/>
      <c r="AT36" s="605"/>
      <c r="AU36" s="605"/>
      <c r="AV36" s="605"/>
      <c r="AW36" s="605"/>
      <c r="AX36" s="605"/>
      <c r="AY36" s="605"/>
      <c r="AZ36" s="605"/>
      <c r="BA36" s="605"/>
      <c r="BB36" s="605"/>
      <c r="BC36" s="605"/>
      <c r="BD36" s="605"/>
      <c r="BE36" s="160"/>
      <c r="BF36" s="161"/>
      <c r="BG36" s="624"/>
      <c r="BH36" s="161"/>
      <c r="BI36" s="608">
        <v>10</v>
      </c>
      <c r="BJ36" s="160"/>
      <c r="BK36" s="160"/>
      <c r="BL36" s="160"/>
      <c r="BM36" s="160"/>
      <c r="BN36" s="160"/>
      <c r="BO36" s="625"/>
      <c r="BP36" s="160"/>
      <c r="BQ36" s="160"/>
      <c r="BR36" s="653"/>
      <c r="BS36" s="661"/>
      <c r="BT36" s="608">
        <v>10</v>
      </c>
      <c r="BU36" s="654"/>
      <c r="BV36" s="656"/>
      <c r="BW36" s="656"/>
      <c r="BX36" s="656"/>
      <c r="BY36" s="657"/>
      <c r="BZ36" s="654"/>
      <c r="CA36" s="656"/>
      <c r="CB36" s="656"/>
      <c r="CC36" s="657"/>
      <c r="CD36" s="655"/>
      <c r="CE36" s="656"/>
      <c r="CF36" s="656"/>
      <c r="CG36" s="657"/>
      <c r="CH36" s="658"/>
      <c r="CI36" s="658"/>
      <c r="CJ36" s="658"/>
      <c r="CK36" s="659"/>
      <c r="CL36" s="608">
        <v>10</v>
      </c>
      <c r="CM36" s="660"/>
      <c r="CN36" s="656"/>
      <c r="CO36" s="655"/>
      <c r="CP36" s="653"/>
      <c r="CQ36" s="656"/>
      <c r="CR36" s="656"/>
      <c r="CS36" s="657"/>
      <c r="CT36" s="661"/>
      <c r="CU36" s="661"/>
      <c r="CV36" s="661"/>
      <c r="CW36" s="661"/>
      <c r="CX36" s="661"/>
      <c r="CY36" s="656"/>
      <c r="CZ36" s="656"/>
      <c r="DA36" s="655"/>
      <c r="DB36" s="661"/>
    </row>
  </sheetData>
  <customSheetViews>
    <customSheetView guid="{9C153D9E-615C-443B-9CD7-551163282F03}"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1"/>
      <headerFooter>
        <oddFooter>&amp;C&amp;P</oddFooter>
      </headerFooter>
    </customSheetView>
    <customSheetView guid="{BE9F68F7-D81B-4526-9959-D871EC50BDFF}"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2"/>
      <headerFooter>
        <oddFooter>&amp;C&amp;P</oddFooter>
      </headerFooter>
    </customSheetView>
    <customSheetView guid="{EF790C5B-80DA-4544-9EB7-EFE0323B2298}" scale="170" showPageBreaks="1" view="pageLayout" topLeftCell="A20">
      <selection activeCell="BP7" sqref="BP7:BP18"/>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3"/>
      <headerFooter>
        <oddFooter>&amp;C&amp;P</oddFooter>
      </headerFooter>
    </customSheetView>
    <customSheetView guid="{C9D2DBB1-CD01-4732-8C86-64BE16C94753}" scale="90" showPageBreaks="1" view="pageBreakPreview">
      <selection activeCell="A6" sqref="A6:A26"/>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4"/>
      <headerFooter>
        <oddFooter>&amp;C&amp;P</oddFooter>
      </headerFooter>
    </customSheetView>
    <customSheetView guid="{BFEC163F-7C4E-49B7-9F32-15225772E72F}"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5"/>
      <headerFooter>
        <oddFooter>&amp;C&amp;P</oddFooter>
      </headerFooter>
    </customSheetView>
    <customSheetView guid="{5529DB6B-163A-4048-9107-267B30B97DF3}"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6"/>
      <headerFooter>
        <oddFooter>&amp;C&amp;P</oddFooter>
      </headerFooter>
    </customSheetView>
    <customSheetView guid="{9B0763AA-FA4B-479A-900C-C113E8BEEFEB}" showPageBreaks="1" view="pageLayout" topLeftCell="P4">
      <selection activeCell="AC16" sqref="AC16"/>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7"/>
      <headerFooter>
        <oddFooter>&amp;C&amp;P</oddFooter>
      </headerFooter>
    </customSheetView>
    <customSheetView guid="{89903799-8228-4A6D-8A81-7F80BC61226D}" scale="190" showPageBreaks="1" view="pageLayout" topLeftCell="CX1">
      <selection activeCell="CM24" sqref="CM24:CT24"/>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8"/>
      <headerFooter>
        <oddFooter>&amp;C&amp;P</oddFooter>
      </headerFooter>
    </customSheetView>
    <customSheetView guid="{2524630E-605A-4616-AD5D-6CF7B1E9752C}"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314" right="0.314" top="0.11799999999999999" bottom="0.27500000000000002" header="0.157" footer="0.11799999999999999"/>
      <pageSetup firstPageNumber="24" orientation="landscape" r:id="rId9"/>
      <headerFooter>
        <oddFooter>&amp;C&amp;P</oddFooter>
      </headerFooter>
    </customSheetView>
  </customSheetViews>
  <mergeCells count="198">
    <mergeCell ref="BI2:BN2"/>
    <mergeCell ref="AC25:AC26"/>
    <mergeCell ref="S16:S17"/>
    <mergeCell ref="T7:T13"/>
    <mergeCell ref="Q14:R15"/>
    <mergeCell ref="AB16:AB19"/>
    <mergeCell ref="AB21:AB22"/>
    <mergeCell ref="Q22:R23"/>
    <mergeCell ref="Q16:R17"/>
    <mergeCell ref="S25:S26"/>
    <mergeCell ref="AK25:AK26"/>
    <mergeCell ref="AL25:AL26"/>
    <mergeCell ref="AM25:AM26"/>
    <mergeCell ref="AN25:AN26"/>
    <mergeCell ref="AP25:AP26"/>
    <mergeCell ref="AQ25:AQ26"/>
    <mergeCell ref="AR25:AR26"/>
    <mergeCell ref="X25:X26"/>
    <mergeCell ref="Y25:Y26"/>
    <mergeCell ref="Z25:Z26"/>
    <mergeCell ref="AA25:AA26"/>
    <mergeCell ref="AB25:AB26"/>
    <mergeCell ref="AE25:AE26"/>
    <mergeCell ref="AF25:AF26"/>
    <mergeCell ref="F35:G35"/>
    <mergeCell ref="Q35:R35"/>
    <mergeCell ref="F36:G36"/>
    <mergeCell ref="F31:G31"/>
    <mergeCell ref="Q31:R31"/>
    <mergeCell ref="F32:G32"/>
    <mergeCell ref="F33:G33"/>
    <mergeCell ref="Q33:R33"/>
    <mergeCell ref="F34:G34"/>
    <mergeCell ref="Q34:R34"/>
    <mergeCell ref="F27:G27"/>
    <mergeCell ref="F28:G28"/>
    <mergeCell ref="Q28:R28"/>
    <mergeCell ref="F29:G29"/>
    <mergeCell ref="Q29:R29"/>
    <mergeCell ref="F30:G30"/>
    <mergeCell ref="Q30:R30"/>
    <mergeCell ref="S7:S11"/>
    <mergeCell ref="CH25:CK25"/>
    <mergeCell ref="BG25:BG26"/>
    <mergeCell ref="BH25:BH26"/>
    <mergeCell ref="BJ25:BJ26"/>
    <mergeCell ref="BK25:BK26"/>
    <mergeCell ref="AS25:AS26"/>
    <mergeCell ref="AT25:AT26"/>
    <mergeCell ref="AU25:AU26"/>
    <mergeCell ref="AV25:AV26"/>
    <mergeCell ref="AW25:AW26"/>
    <mergeCell ref="AX25:AX26"/>
    <mergeCell ref="AY25:AY26"/>
    <mergeCell ref="BA25:BA26"/>
    <mergeCell ref="BB25:BB26"/>
    <mergeCell ref="AI25:AI26"/>
    <mergeCell ref="AJ25:AJ26"/>
    <mergeCell ref="CM25:CP25"/>
    <mergeCell ref="CQ25:CT25"/>
    <mergeCell ref="CU25:CX25"/>
    <mergeCell ref="CY25:DB25"/>
    <mergeCell ref="F26:G26"/>
    <mergeCell ref="BR25:BR26"/>
    <mergeCell ref="BS25:BS26"/>
    <mergeCell ref="BU25:BU26"/>
    <mergeCell ref="BV25:BY25"/>
    <mergeCell ref="BZ25:CC25"/>
    <mergeCell ref="CD25:CG25"/>
    <mergeCell ref="BL25:BL26"/>
    <mergeCell ref="BM25:BM26"/>
    <mergeCell ref="BN25:BN26"/>
    <mergeCell ref="BO25:BO26"/>
    <mergeCell ref="BP25:BP26"/>
    <mergeCell ref="BQ25:BQ26"/>
    <mergeCell ref="BT6:BT26"/>
    <mergeCell ref="BV6:CG6"/>
    <mergeCell ref="BC25:BC26"/>
    <mergeCell ref="BD25:BD26"/>
    <mergeCell ref="AZ25:AZ26"/>
    <mergeCell ref="BE25:BE26"/>
    <mergeCell ref="BF25:BF26"/>
    <mergeCell ref="AG25:AG26"/>
    <mergeCell ref="AH25:AH26"/>
    <mergeCell ref="H25:H26"/>
    <mergeCell ref="M25:M26"/>
    <mergeCell ref="N25:N26"/>
    <mergeCell ref="O25:O26"/>
    <mergeCell ref="Q25:R26"/>
    <mergeCell ref="T25:T26"/>
    <mergeCell ref="U25:U26"/>
    <mergeCell ref="V25:V26"/>
    <mergeCell ref="W25:W26"/>
    <mergeCell ref="AE17:AE18"/>
    <mergeCell ref="AG17:AG18"/>
    <mergeCell ref="BA11:BA24"/>
    <mergeCell ref="BK21:BK23"/>
    <mergeCell ref="BL21:BL23"/>
    <mergeCell ref="BS17:BS18"/>
    <mergeCell ref="BU17:BU18"/>
    <mergeCell ref="X19:X21"/>
    <mergeCell ref="AE20:AE21"/>
    <mergeCell ref="AG20:AG21"/>
    <mergeCell ref="AI20:AI21"/>
    <mergeCell ref="AK20:AK21"/>
    <mergeCell ref="BU20:BU21"/>
    <mergeCell ref="BM21:BM23"/>
    <mergeCell ref="BN21:BN23"/>
    <mergeCell ref="BO21:BO23"/>
    <mergeCell ref="BP21:BP23"/>
    <mergeCell ref="BQ21:BQ23"/>
    <mergeCell ref="X22:X24"/>
    <mergeCell ref="BF21:BF23"/>
    <mergeCell ref="BG21:BG23"/>
    <mergeCell ref="BH21:BH23"/>
    <mergeCell ref="BJ21:BJ23"/>
    <mergeCell ref="BQ7:BQ18"/>
    <mergeCell ref="BR7:BR14"/>
    <mergeCell ref="BS7:BS14"/>
    <mergeCell ref="BU7:BU10"/>
    <mergeCell ref="CM7:DB7"/>
    <mergeCell ref="AP11:AP24"/>
    <mergeCell ref="AQ11:AQ24"/>
    <mergeCell ref="AR11:AR24"/>
    <mergeCell ref="AS11:AS24"/>
    <mergeCell ref="AT11:AT24"/>
    <mergeCell ref="AU11:AU24"/>
    <mergeCell ref="BD11:BD24"/>
    <mergeCell ref="AZ11:AZ24"/>
    <mergeCell ref="BE21:BE23"/>
    <mergeCell ref="CM24:CT24"/>
    <mergeCell ref="CU24:DB24"/>
    <mergeCell ref="BH7:BH18"/>
    <mergeCell ref="BJ7:BJ18"/>
    <mergeCell ref="BC11:BC24"/>
    <mergeCell ref="BK7:BK19"/>
    <mergeCell ref="BL7:BL18"/>
    <mergeCell ref="BM7:BM18"/>
    <mergeCell ref="BN7:BN18"/>
    <mergeCell ref="BO7:BO18"/>
    <mergeCell ref="BP7:BP18"/>
    <mergeCell ref="AP7:BD9"/>
    <mergeCell ref="AV11:AV24"/>
    <mergeCell ref="AW11:AW24"/>
    <mergeCell ref="AX11:AX24"/>
    <mergeCell ref="AY11:AY24"/>
    <mergeCell ref="BB11:BB24"/>
    <mergeCell ref="BE7:BE18"/>
    <mergeCell ref="BF7:BF18"/>
    <mergeCell ref="BG7:BG18"/>
    <mergeCell ref="CL6:CL26"/>
    <mergeCell ref="B7:B18"/>
    <mergeCell ref="C7:C15"/>
    <mergeCell ref="D7:E14"/>
    <mergeCell ref="F7:G11"/>
    <mergeCell ref="H7:H12"/>
    <mergeCell ref="O7:O11"/>
    <mergeCell ref="Q7:R9"/>
    <mergeCell ref="U7:U12"/>
    <mergeCell ref="V7:V12"/>
    <mergeCell ref="AP6:BD6"/>
    <mergeCell ref="BI6:BI26"/>
    <mergeCell ref="W7:W14"/>
    <mergeCell ref="X7:X13"/>
    <mergeCell ref="Y7:Y15"/>
    <mergeCell ref="Z7:Z15"/>
    <mergeCell ref="AA7:AA15"/>
    <mergeCell ref="AB7:AB12"/>
    <mergeCell ref="AC7:AC10"/>
    <mergeCell ref="AE7:AE13"/>
    <mergeCell ref="AF7:AF13"/>
    <mergeCell ref="AG7:AG15"/>
    <mergeCell ref="AH7:AH13"/>
    <mergeCell ref="AI7:AI14"/>
    <mergeCell ref="A6:A26"/>
    <mergeCell ref="I6:J6"/>
    <mergeCell ref="K6:L6"/>
    <mergeCell ref="P6:P26"/>
    <mergeCell ref="AD6:AD26"/>
    <mergeCell ref="AO6:AO26"/>
    <mergeCell ref="I7:J15"/>
    <mergeCell ref="K7:L14"/>
    <mergeCell ref="M7:M15"/>
    <mergeCell ref="N7:N16"/>
    <mergeCell ref="AN7:AN10"/>
    <mergeCell ref="Q12:R13"/>
    <mergeCell ref="S13:S14"/>
    <mergeCell ref="Q18:R18"/>
    <mergeCell ref="X16:X18"/>
    <mergeCell ref="AJ7:AJ12"/>
    <mergeCell ref="AK7:AK17"/>
    <mergeCell ref="AL7:AL12"/>
    <mergeCell ref="AM7:AM11"/>
    <mergeCell ref="AB14:AB15"/>
    <mergeCell ref="AM16:AM17"/>
    <mergeCell ref="AN16:AN17"/>
    <mergeCell ref="N17:N19"/>
    <mergeCell ref="Q19:R19"/>
  </mergeCells>
  <pageMargins left="0.314" right="0.314" top="0.11799999999999999" bottom="0.27500000000000002" header="0.157" footer="0.11799999999999999"/>
  <pageSetup firstPageNumber="24" orientation="landscape" r:id="rId10"/>
  <headerFooter>
    <oddFooter>&amp;C&amp;P</oddFooter>
  </headerFooter>
  <colBreaks count="6" manualBreakCount="6">
    <brk id="15" max="1048575" man="1"/>
    <brk id="29" max="1048575" man="1"/>
    <brk id="40" max="1048575" man="1"/>
    <brk id="60" max="35" man="1"/>
    <brk id="71" max="1048575" man="1"/>
    <brk id="89"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0"/>
  <sheetViews>
    <sheetView showWhiteSpace="0" view="pageLayout" topLeftCell="A7" zoomScale="106" zoomScaleNormal="100" zoomScaleSheetLayoutView="128" zoomScalePageLayoutView="106" workbookViewId="0">
      <selection activeCell="Y23" sqref="Y23"/>
    </sheetView>
  </sheetViews>
  <sheetFormatPr defaultColWidth="9.140625" defaultRowHeight="12.75" x14ac:dyDescent="0.2"/>
  <cols>
    <col min="1" max="1" width="5.42578125" style="691" customWidth="1"/>
    <col min="2" max="2" width="3" style="688" customWidth="1"/>
    <col min="3" max="3" width="2.5703125" style="689" customWidth="1"/>
    <col min="4" max="4" width="6" style="689" customWidth="1"/>
    <col min="5" max="5" width="4.85546875" style="689" customWidth="1"/>
    <col min="6" max="6" width="5.28515625" style="212" customWidth="1"/>
    <col min="7" max="7" width="5" style="212" customWidth="1"/>
    <col min="8" max="8" width="6.28515625" style="690" customWidth="1"/>
    <col min="9" max="9" width="6.7109375" style="689" customWidth="1"/>
    <col min="10" max="10" width="5.7109375" style="689" customWidth="1"/>
    <col min="11" max="12" width="3" style="689" customWidth="1"/>
    <col min="13" max="13" width="6" style="689" customWidth="1"/>
    <col min="14" max="14" width="5.5703125" style="689" customWidth="1"/>
    <col min="15" max="16" width="6" style="689" customWidth="1"/>
    <col min="17" max="17" width="5.5703125" style="689" customWidth="1"/>
    <col min="18" max="18" width="6.42578125" style="689" customWidth="1"/>
    <col min="19" max="19" width="5.42578125" style="691" customWidth="1"/>
    <col min="20" max="20" width="2.85546875" style="689" customWidth="1"/>
    <col min="21" max="21" width="3.42578125" style="688" customWidth="1"/>
    <col min="22" max="22" width="4.5703125" style="689" customWidth="1"/>
    <col min="23" max="23" width="8.7109375" style="689" customWidth="1"/>
    <col min="24" max="24" width="6" style="689" customWidth="1"/>
    <col min="25" max="26" width="4.85546875" style="689" customWidth="1"/>
    <col min="27" max="27" width="11.28515625" style="689" customWidth="1"/>
    <col min="28" max="28" width="2.7109375" style="689" customWidth="1"/>
    <col min="29" max="16384" width="9.140625" style="1171"/>
  </cols>
  <sheetData>
    <row r="1" spans="1:28" x14ac:dyDescent="0.2">
      <c r="A1" s="687" t="s">
        <v>1849</v>
      </c>
    </row>
    <row r="2" spans="1:28" ht="15.75" x14ac:dyDescent="0.25">
      <c r="A2" s="692"/>
      <c r="B2" s="693"/>
      <c r="C2" s="694"/>
      <c r="D2" s="699"/>
      <c r="E2" s="700">
        <v>11</v>
      </c>
      <c r="F2" s="4" t="s">
        <v>1850</v>
      </c>
      <c r="G2" s="695"/>
      <c r="H2" s="696"/>
      <c r="I2" s="694"/>
      <c r="J2" s="694"/>
      <c r="K2" s="694"/>
      <c r="L2" s="694"/>
      <c r="M2" s="694"/>
      <c r="N2" s="694"/>
      <c r="O2" s="694"/>
      <c r="P2" s="694"/>
      <c r="Q2" s="694"/>
      <c r="R2" s="694"/>
      <c r="S2" s="697"/>
      <c r="T2" s="694"/>
      <c r="U2" s="693"/>
      <c r="V2" s="698"/>
      <c r="W2" s="1172"/>
      <c r="X2" s="698"/>
      <c r="Y2" s="694"/>
      <c r="Z2" s="694"/>
      <c r="AA2" s="694"/>
      <c r="AB2" s="694"/>
    </row>
    <row r="3" spans="1:28" ht="11.25" customHeight="1" x14ac:dyDescent="0.25">
      <c r="A3" s="692"/>
      <c r="B3" s="693"/>
      <c r="C3" s="694"/>
      <c r="D3" s="694"/>
      <c r="E3" s="695"/>
      <c r="F3" s="695"/>
      <c r="G3" s="177"/>
      <c r="H3" s="696"/>
      <c r="I3" s="694"/>
      <c r="J3" s="694"/>
      <c r="K3" s="694"/>
      <c r="L3" s="694"/>
      <c r="M3" s="694"/>
      <c r="N3" s="694"/>
      <c r="O3" s="694"/>
      <c r="P3" s="694"/>
      <c r="Q3" s="694"/>
      <c r="R3" s="694"/>
      <c r="S3" s="697"/>
      <c r="T3" s="694"/>
      <c r="U3" s="693"/>
      <c r="V3" s="698"/>
      <c r="W3" s="1172"/>
      <c r="X3" s="698"/>
      <c r="Y3" s="694"/>
      <c r="Z3" s="694"/>
      <c r="AA3" s="694"/>
      <c r="AB3" s="694"/>
    </row>
    <row r="4" spans="1:28" ht="13.5" customHeight="1" x14ac:dyDescent="0.25">
      <c r="A4" s="377">
        <v>11.01</v>
      </c>
      <c r="B4" s="2188" t="s">
        <v>1851</v>
      </c>
      <c r="C4" s="2189"/>
      <c r="D4" s="2189"/>
      <c r="E4" s="2189"/>
      <c r="F4" s="2189"/>
      <c r="G4" s="2190"/>
      <c r="H4" s="2189"/>
      <c r="I4" s="2191"/>
      <c r="J4" s="377">
        <f>A38+0.01</f>
        <v>11.079999999999998</v>
      </c>
      <c r="K4" s="2919" t="s">
        <v>3923</v>
      </c>
      <c r="L4" s="2955"/>
      <c r="M4" s="2955"/>
      <c r="N4" s="2955"/>
      <c r="O4" s="2955"/>
      <c r="P4" s="2955"/>
      <c r="Q4" s="2955"/>
      <c r="R4" s="2956"/>
      <c r="S4" s="377">
        <f>J40+0.01</f>
        <v>11.159999999999997</v>
      </c>
      <c r="T4" s="169" t="s">
        <v>3410</v>
      </c>
      <c r="U4" s="169"/>
      <c r="V4" s="169"/>
      <c r="W4" s="169"/>
      <c r="X4" s="169"/>
      <c r="Y4" s="169"/>
      <c r="Z4" s="169"/>
      <c r="AA4" s="170"/>
      <c r="AB4" s="703"/>
    </row>
    <row r="5" spans="1:28" ht="13.5" customHeight="1" x14ac:dyDescent="0.25">
      <c r="A5" s="704"/>
      <c r="B5" s="2192">
        <v>1</v>
      </c>
      <c r="C5" s="2193"/>
      <c r="D5" s="2190" t="s">
        <v>3579</v>
      </c>
      <c r="E5" s="2190"/>
      <c r="F5" s="2194"/>
      <c r="G5" s="2192">
        <v>7</v>
      </c>
      <c r="H5" s="2190" t="s">
        <v>3462</v>
      </c>
      <c r="I5" s="2195"/>
      <c r="K5" s="2939"/>
      <c r="L5" s="2939"/>
      <c r="M5" s="2939"/>
      <c r="N5" s="2939"/>
      <c r="O5" s="2939"/>
      <c r="P5" s="2939"/>
      <c r="Q5" s="2939"/>
      <c r="R5" s="2957"/>
      <c r="S5" s="704"/>
      <c r="T5" s="177" t="s">
        <v>1852</v>
      </c>
      <c r="U5" s="177"/>
      <c r="V5" s="177"/>
      <c r="W5" s="177"/>
      <c r="X5" s="177"/>
      <c r="Y5" s="177"/>
      <c r="Z5" s="177"/>
      <c r="AA5" s="178"/>
      <c r="AB5" s="703"/>
    </row>
    <row r="6" spans="1:28" ht="13.5" customHeight="1" x14ac:dyDescent="0.25">
      <c r="A6" s="704"/>
      <c r="B6" s="2192">
        <v>2</v>
      </c>
      <c r="C6" s="2193"/>
      <c r="D6" s="2190" t="s">
        <v>3580</v>
      </c>
      <c r="E6" s="2190"/>
      <c r="F6" s="2194"/>
      <c r="G6" s="2192">
        <v>8</v>
      </c>
      <c r="H6" s="2190" t="s">
        <v>3461</v>
      </c>
      <c r="I6" s="2195"/>
      <c r="J6" s="704"/>
      <c r="K6" s="2939"/>
      <c r="L6" s="2939"/>
      <c r="M6" s="2939"/>
      <c r="N6" s="2939"/>
      <c r="O6" s="2939"/>
      <c r="P6" s="2939"/>
      <c r="Q6" s="2939"/>
      <c r="R6" s="2957"/>
      <c r="S6" s="704"/>
      <c r="T6" s="177">
        <v>1</v>
      </c>
      <c r="U6" s="177" t="s">
        <v>1853</v>
      </c>
      <c r="V6" s="177"/>
      <c r="W6" s="177"/>
      <c r="X6" s="177"/>
      <c r="Y6" s="177"/>
      <c r="Z6" s="177"/>
      <c r="AA6" s="178"/>
      <c r="AB6" s="703"/>
    </row>
    <row r="7" spans="1:28" ht="12.75" customHeight="1" x14ac:dyDescent="0.25">
      <c r="A7" s="704"/>
      <c r="B7" s="2192">
        <v>3</v>
      </c>
      <c r="C7" s="2193"/>
      <c r="D7" s="2196" t="s">
        <v>3582</v>
      </c>
      <c r="E7" s="2190"/>
      <c r="F7" s="2194"/>
      <c r="G7" s="2190"/>
      <c r="H7" s="2197"/>
      <c r="I7" s="2190"/>
      <c r="J7" s="704"/>
      <c r="K7" s="2958"/>
      <c r="L7" s="2958"/>
      <c r="M7" s="177"/>
      <c r="N7" s="713"/>
      <c r="O7" s="177"/>
      <c r="P7" s="177"/>
      <c r="Q7" s="177"/>
      <c r="R7" s="178"/>
      <c r="S7" s="704"/>
      <c r="T7" s="177">
        <v>2</v>
      </c>
      <c r="U7" s="177" t="str">
        <f>CONCATENATE("Não ►(",S13,")")</f>
        <v>Não ►(11,18)</v>
      </c>
      <c r="V7" s="177"/>
      <c r="W7" s="721"/>
      <c r="X7" s="719"/>
      <c r="Y7" s="177"/>
      <c r="Z7" s="177"/>
      <c r="AA7" s="178"/>
      <c r="AB7" s="703"/>
    </row>
    <row r="8" spans="1:28" ht="12.75" customHeight="1" x14ac:dyDescent="0.25">
      <c r="A8" s="704"/>
      <c r="B8" s="2192">
        <v>4</v>
      </c>
      <c r="C8" s="2193"/>
      <c r="D8" s="2190" t="s">
        <v>3459</v>
      </c>
      <c r="E8" s="2190"/>
      <c r="F8" s="2194"/>
      <c r="G8" s="2190"/>
      <c r="H8" s="2198"/>
      <c r="I8" s="2190"/>
      <c r="J8" s="433"/>
      <c r="K8" s="2958"/>
      <c r="L8" s="2958"/>
      <c r="M8" s="177"/>
      <c r="N8" s="177"/>
      <c r="O8" s="177"/>
      <c r="P8" s="177"/>
      <c r="Q8" s="177"/>
      <c r="R8" s="177"/>
      <c r="S8" s="377">
        <f>S4+0.01</f>
        <v>11.169999999999996</v>
      </c>
      <c r="T8" s="2919" t="s">
        <v>1854</v>
      </c>
      <c r="U8" s="2919"/>
      <c r="V8" s="2919"/>
      <c r="W8" s="2919"/>
      <c r="X8" s="2919"/>
      <c r="Y8" s="2919"/>
      <c r="Z8" s="2919"/>
      <c r="AA8" s="2920"/>
      <c r="AB8" s="703"/>
    </row>
    <row r="9" spans="1:28" ht="14.25" customHeight="1" x14ac:dyDescent="0.25">
      <c r="A9" s="704"/>
      <c r="B9" s="2192">
        <v>5</v>
      </c>
      <c r="C9" s="2193"/>
      <c r="D9" s="2190" t="s">
        <v>3581</v>
      </c>
      <c r="E9" s="2190"/>
      <c r="F9" s="2194"/>
      <c r="G9" s="2194"/>
      <c r="H9" s="2198"/>
      <c r="I9" s="2190"/>
      <c r="J9" s="716"/>
      <c r="K9" s="712"/>
      <c r="L9" s="712"/>
      <c r="M9" s="717" t="s">
        <v>1855</v>
      </c>
      <c r="N9" s="718">
        <f>S13</f>
        <v>11.179999999999996</v>
      </c>
      <c r="O9" s="712"/>
      <c r="P9" s="712"/>
      <c r="Q9" s="712"/>
      <c r="R9" s="712"/>
      <c r="S9" s="708"/>
      <c r="T9" s="215"/>
      <c r="U9" s="215"/>
      <c r="V9" s="215"/>
      <c r="W9" s="215"/>
      <c r="X9" s="215"/>
      <c r="Y9" s="215"/>
      <c r="Z9" s="215"/>
      <c r="AA9" s="206"/>
      <c r="AB9" s="703"/>
    </row>
    <row r="10" spans="1:28" ht="13.5" customHeight="1" x14ac:dyDescent="0.25">
      <c r="A10" s="704"/>
      <c r="B10" s="2192">
        <v>6</v>
      </c>
      <c r="C10" s="2199"/>
      <c r="D10" s="2190" t="s">
        <v>3460</v>
      </c>
      <c r="E10" s="2190"/>
      <c r="F10" s="2194"/>
      <c r="G10" s="2194"/>
      <c r="H10" s="2198"/>
      <c r="I10" s="2190"/>
      <c r="J10" s="377">
        <f>J4+0.01</f>
        <v>11.089999999999998</v>
      </c>
      <c r="K10" s="2923" t="s">
        <v>4016</v>
      </c>
      <c r="L10" s="2923"/>
      <c r="M10" s="2923"/>
      <c r="N10" s="2923"/>
      <c r="O10" s="2923"/>
      <c r="P10" s="2923"/>
      <c r="Q10" s="2923"/>
      <c r="R10" s="2923"/>
      <c r="S10" s="704"/>
      <c r="T10" s="177"/>
      <c r="U10" s="177"/>
      <c r="V10" s="177"/>
      <c r="W10" s="177"/>
      <c r="X10" s="177"/>
      <c r="Y10" s="177"/>
      <c r="Z10" s="177"/>
      <c r="AA10" s="178"/>
      <c r="AB10" s="703"/>
    </row>
    <row r="11" spans="1:28" ht="12.75" customHeight="1" x14ac:dyDescent="0.25">
      <c r="A11" s="377">
        <f>A4+0.01</f>
        <v>11.02</v>
      </c>
      <c r="B11" s="724" t="s">
        <v>1856</v>
      </c>
      <c r="C11" s="720"/>
      <c r="D11" s="720"/>
      <c r="E11" s="720"/>
      <c r="F11" s="720"/>
      <c r="G11" s="720"/>
      <c r="H11" s="720"/>
      <c r="I11" s="720"/>
      <c r="J11" s="1372"/>
      <c r="K11" s="2921"/>
      <c r="L11" s="2921"/>
      <c r="M11" s="2921"/>
      <c r="N11" s="2921"/>
      <c r="O11" s="2921"/>
      <c r="P11" s="2921"/>
      <c r="Q11" s="2921"/>
      <c r="R11" s="2921"/>
      <c r="S11" s="704"/>
      <c r="T11" s="706"/>
      <c r="U11" s="706"/>
      <c r="V11" s="177"/>
      <c r="W11" s="177"/>
      <c r="X11" s="177"/>
      <c r="Y11" s="177"/>
      <c r="Z11" s="177"/>
      <c r="AA11" s="178"/>
      <c r="AB11" s="703"/>
    </row>
    <row r="12" spans="1:28" ht="12.75" customHeight="1" x14ac:dyDescent="0.25">
      <c r="A12" s="708"/>
      <c r="C12" s="179"/>
      <c r="D12" s="179"/>
      <c r="E12" s="179"/>
      <c r="F12" s="179"/>
      <c r="G12" s="179"/>
      <c r="H12" s="706"/>
      <c r="I12" s="706"/>
      <c r="J12" s="1372"/>
      <c r="K12" s="1368" t="s">
        <v>1857</v>
      </c>
      <c r="L12" s="1368"/>
      <c r="M12" s="1368"/>
      <c r="N12" s="1368"/>
      <c r="O12" s="1368"/>
      <c r="P12" s="1248"/>
      <c r="Q12" s="1248"/>
      <c r="R12" s="1248"/>
      <c r="S12" s="1251"/>
      <c r="T12" s="1253"/>
      <c r="U12" s="1365"/>
      <c r="V12" s="1253"/>
      <c r="W12" s="1253"/>
      <c r="X12" s="1253"/>
      <c r="Y12" s="1253"/>
      <c r="Z12" s="1253"/>
      <c r="AA12" s="1256"/>
      <c r="AB12" s="703"/>
    </row>
    <row r="13" spans="1:28" ht="12.75" customHeight="1" x14ac:dyDescent="0.25">
      <c r="A13" s="708"/>
      <c r="B13" s="2950" t="s">
        <v>3578</v>
      </c>
      <c r="C13" s="2950"/>
      <c r="D13" s="2950"/>
      <c r="E13" s="2950"/>
      <c r="F13" s="2950"/>
      <c r="G13" s="2950"/>
      <c r="H13" s="706"/>
      <c r="I13" s="706"/>
      <c r="J13" s="1372"/>
      <c r="K13" s="1368"/>
      <c r="L13" s="1368"/>
      <c r="M13" s="1368"/>
      <c r="N13" s="1368"/>
      <c r="O13" s="1248"/>
      <c r="P13" s="1248"/>
      <c r="Q13" s="1248"/>
      <c r="R13" s="1250"/>
      <c r="S13" s="704">
        <f>S8+0.01</f>
        <v>11.179999999999996</v>
      </c>
      <c r="T13" s="2921" t="s">
        <v>1858</v>
      </c>
      <c r="U13" s="2921"/>
      <c r="V13" s="2921"/>
      <c r="W13" s="2921"/>
      <c r="X13" s="2921"/>
      <c r="Y13" s="2921"/>
      <c r="Z13" s="2921"/>
      <c r="AA13" s="2922"/>
      <c r="AB13" s="703"/>
    </row>
    <row r="14" spans="1:28" ht="12.75" customHeight="1" x14ac:dyDescent="0.25">
      <c r="A14" s="704"/>
      <c r="B14" s="2950"/>
      <c r="C14" s="2950"/>
      <c r="D14" s="2950"/>
      <c r="E14" s="2950"/>
      <c r="F14" s="2950"/>
      <c r="G14" s="2950"/>
      <c r="H14" s="707"/>
      <c r="I14" s="177"/>
      <c r="J14" s="1255"/>
      <c r="K14" s="1379" t="s">
        <v>4017</v>
      </c>
      <c r="L14" s="1379"/>
      <c r="M14" s="1379"/>
      <c r="N14" s="1379"/>
      <c r="O14" s="1253"/>
      <c r="P14" s="1253"/>
      <c r="Q14" s="1253"/>
      <c r="R14" s="1256"/>
      <c r="S14" s="738"/>
      <c r="T14" s="2921"/>
      <c r="U14" s="2921"/>
      <c r="V14" s="2921"/>
      <c r="W14" s="2921"/>
      <c r="X14" s="2921"/>
      <c r="Y14" s="2921"/>
      <c r="Z14" s="2921"/>
      <c r="AA14" s="2922"/>
      <c r="AB14" s="703"/>
    </row>
    <row r="15" spans="1:28" ht="13.5" customHeight="1" x14ac:dyDescent="0.25">
      <c r="A15" s="377">
        <f>A11+0.01</f>
        <v>11.03</v>
      </c>
      <c r="B15" s="701" t="s">
        <v>1859</v>
      </c>
      <c r="C15" s="169"/>
      <c r="D15" s="169"/>
      <c r="E15" s="169"/>
      <c r="F15" s="169"/>
      <c r="G15" s="169"/>
      <c r="H15" s="169"/>
      <c r="I15" s="169"/>
      <c r="J15" s="704">
        <f>J10+0.01</f>
        <v>11.099999999999998</v>
      </c>
      <c r="K15" s="2921" t="s">
        <v>1860</v>
      </c>
      <c r="L15" s="2921"/>
      <c r="M15" s="2921"/>
      <c r="N15" s="2921"/>
      <c r="O15" s="2921"/>
      <c r="P15" s="2921"/>
      <c r="Q15" s="2921"/>
      <c r="R15" s="2922"/>
      <c r="S15" s="738"/>
      <c r="T15" s="706"/>
      <c r="U15" s="709" t="s">
        <v>1861</v>
      </c>
      <c r="V15" s="1380"/>
      <c r="W15" s="1381"/>
      <c r="X15" s="1380"/>
      <c r="Y15" s="706"/>
      <c r="Z15" s="706"/>
      <c r="AA15" s="715"/>
      <c r="AB15" s="703"/>
    </row>
    <row r="16" spans="1:28" ht="12.75" customHeight="1" x14ac:dyDescent="0.25">
      <c r="A16" s="704"/>
      <c r="B16" s="707"/>
      <c r="C16" s="177" t="s">
        <v>1862</v>
      </c>
      <c r="D16" s="177"/>
      <c r="E16" s="177"/>
      <c r="F16" s="179"/>
      <c r="G16" s="179"/>
      <c r="H16" s="707"/>
      <c r="I16" s="177"/>
      <c r="J16" s="1372"/>
      <c r="K16" s="2921"/>
      <c r="L16" s="2921"/>
      <c r="M16" s="2921"/>
      <c r="N16" s="2921"/>
      <c r="O16" s="2921"/>
      <c r="P16" s="2921"/>
      <c r="Q16" s="2921"/>
      <c r="R16" s="2922"/>
      <c r="S16" s="1382"/>
      <c r="T16" s="722"/>
      <c r="U16" s="1383" t="s">
        <v>1863</v>
      </c>
      <c r="V16" s="1384"/>
      <c r="W16" s="1385"/>
      <c r="X16" s="1384"/>
      <c r="Y16" s="722"/>
      <c r="Z16" s="722"/>
      <c r="AA16" s="723"/>
      <c r="AB16" s="703"/>
    </row>
    <row r="17" spans="1:28" ht="12.75" customHeight="1" x14ac:dyDescent="0.25">
      <c r="A17" s="704"/>
      <c r="B17" s="725" t="s">
        <v>1864</v>
      </c>
      <c r="C17" s="177" t="s">
        <v>1865</v>
      </c>
      <c r="D17" s="177"/>
      <c r="E17" s="177"/>
      <c r="F17" s="179"/>
      <c r="G17" s="179"/>
      <c r="H17" s="707"/>
      <c r="I17" s="177"/>
      <c r="J17" s="1372"/>
      <c r="K17" s="1248"/>
      <c r="L17" s="1248"/>
      <c r="M17" s="706" t="s">
        <v>1866</v>
      </c>
      <c r="N17" s="1248"/>
      <c r="O17" s="1248"/>
      <c r="P17" s="1248"/>
      <c r="Q17" s="1248"/>
      <c r="R17" s="1250"/>
      <c r="S17" s="377">
        <f>S13+0.01</f>
        <v>11.189999999999996</v>
      </c>
      <c r="T17" s="169" t="s">
        <v>1867</v>
      </c>
      <c r="U17" s="169"/>
      <c r="V17" s="169"/>
      <c r="W17" s="169"/>
      <c r="X17" s="169"/>
      <c r="Y17" s="169"/>
      <c r="Z17" s="169"/>
      <c r="AA17" s="170"/>
      <c r="AB17" s="703"/>
    </row>
    <row r="18" spans="1:28" ht="13.5" customHeight="1" x14ac:dyDescent="0.25">
      <c r="A18" s="704"/>
      <c r="B18" s="725" t="s">
        <v>1868</v>
      </c>
      <c r="C18" s="177" t="s">
        <v>1869</v>
      </c>
      <c r="D18" s="177"/>
      <c r="E18" s="177"/>
      <c r="F18" s="177"/>
      <c r="G18" s="177"/>
      <c r="H18" s="177"/>
      <c r="I18" s="177"/>
      <c r="J18" s="1372"/>
      <c r="K18" s="1248"/>
      <c r="L18" s="1248"/>
      <c r="M18" s="2190" t="str">
        <f>CONCATENATE("2 Não ►(",TEXT(ROUND(J31,2),"0,14"),")")</f>
        <v>2 Não ►(11,14)</v>
      </c>
      <c r="N18" s="2200"/>
      <c r="O18" s="1248"/>
      <c r="P18" s="1248"/>
      <c r="Q18" s="1248"/>
      <c r="R18" s="1250"/>
      <c r="S18" s="704"/>
      <c r="T18" s="177" t="s">
        <v>1870</v>
      </c>
      <c r="U18" s="705"/>
      <c r="V18" s="177"/>
      <c r="W18" s="177"/>
      <c r="X18" s="177"/>
      <c r="Y18" s="177"/>
      <c r="Z18" s="177"/>
      <c r="AA18" s="178"/>
      <c r="AB18" s="703"/>
    </row>
    <row r="19" spans="1:28" ht="13.5" customHeight="1" x14ac:dyDescent="0.25">
      <c r="A19" s="704"/>
      <c r="B19" s="725" t="s">
        <v>1871</v>
      </c>
      <c r="C19" s="177" t="s">
        <v>1872</v>
      </c>
      <c r="D19" s="177"/>
      <c r="E19" s="177"/>
      <c r="F19" s="177"/>
      <c r="G19" s="177"/>
      <c r="H19" s="177"/>
      <c r="I19" s="719"/>
      <c r="J19" s="377">
        <f>J15+0.01</f>
        <v>11.109999999999998</v>
      </c>
      <c r="K19" s="2923" t="s">
        <v>1873</v>
      </c>
      <c r="L19" s="2923"/>
      <c r="M19" s="2923"/>
      <c r="N19" s="2923"/>
      <c r="O19" s="2923"/>
      <c r="P19" s="2923"/>
      <c r="Q19" s="2923"/>
      <c r="R19" s="2924"/>
      <c r="S19" s="704"/>
      <c r="T19" s="1626">
        <v>1</v>
      </c>
      <c r="U19" s="1176" t="s">
        <v>1874</v>
      </c>
      <c r="V19" s="177"/>
      <c r="W19" s="177"/>
      <c r="X19" s="177"/>
      <c r="AB19" s="703"/>
    </row>
    <row r="20" spans="1:28" ht="13.5" customHeight="1" x14ac:dyDescent="0.25">
      <c r="A20" s="377">
        <f>A15+0.01</f>
        <v>11.04</v>
      </c>
      <c r="B20" s="2188" t="s">
        <v>3583</v>
      </c>
      <c r="C20" s="2201"/>
      <c r="D20" s="2189"/>
      <c r="E20" s="2189"/>
      <c r="F20" s="2202"/>
      <c r="G20" s="2202"/>
      <c r="H20" s="174"/>
      <c r="I20" s="174"/>
      <c r="J20" s="1372"/>
      <c r="K20" s="2921"/>
      <c r="L20" s="2921"/>
      <c r="M20" s="2921"/>
      <c r="N20" s="2921"/>
      <c r="O20" s="2921"/>
      <c r="P20" s="2921"/>
      <c r="Q20" s="2921"/>
      <c r="R20" s="2922"/>
      <c r="S20" s="700"/>
      <c r="T20" s="1626">
        <v>2</v>
      </c>
      <c r="U20" s="1176" t="s">
        <v>1875</v>
      </c>
      <c r="V20" s="177"/>
      <c r="W20" s="177"/>
      <c r="X20" s="703" t="s">
        <v>3703</v>
      </c>
      <c r="AB20" s="703"/>
    </row>
    <row r="21" spans="1:28" ht="13.5" x14ac:dyDescent="0.25">
      <c r="A21" s="704"/>
      <c r="B21" s="709"/>
      <c r="C21" s="1173"/>
      <c r="D21" s="177"/>
      <c r="E21" s="177"/>
      <c r="F21" s="179"/>
      <c r="G21" s="179"/>
      <c r="H21" s="719"/>
      <c r="I21" s="719"/>
      <c r="J21" s="1372"/>
      <c r="K21" s="1248"/>
      <c r="L21" s="1248"/>
      <c r="M21" s="2203" t="s">
        <v>3586</v>
      </c>
      <c r="N21" s="1248"/>
      <c r="O21" s="1248"/>
      <c r="P21" s="1248"/>
      <c r="Q21" s="1248"/>
      <c r="R21" s="1250"/>
      <c r="S21" s="700"/>
      <c r="T21" s="2215">
        <v>3</v>
      </c>
      <c r="U21" s="2213" t="s">
        <v>3588</v>
      </c>
      <c r="V21" s="2190"/>
      <c r="W21" s="2190"/>
      <c r="X21" s="2190"/>
      <c r="Y21" s="2951" t="s">
        <v>4178</v>
      </c>
      <c r="Z21" s="2951"/>
      <c r="AA21" s="2952"/>
      <c r="AB21" s="703"/>
    </row>
    <row r="22" spans="1:28" ht="13.5" x14ac:dyDescent="0.25">
      <c r="A22" s="704"/>
      <c r="B22" s="528">
        <v>1</v>
      </c>
      <c r="C22" s="1173" t="s">
        <v>1876</v>
      </c>
      <c r="D22" s="177"/>
      <c r="E22" s="177"/>
      <c r="F22" s="179"/>
      <c r="G22" s="179"/>
      <c r="H22" s="719"/>
      <c r="I22" s="1388">
        <f>J10</f>
        <v>11.089999999999998</v>
      </c>
      <c r="J22" s="1372"/>
      <c r="K22" s="1248"/>
      <c r="L22" s="1248"/>
      <c r="M22" s="705" t="s">
        <v>1877</v>
      </c>
      <c r="N22" s="1248"/>
      <c r="O22" s="1248"/>
      <c r="P22" s="1248"/>
      <c r="Q22" s="1248"/>
      <c r="R22" s="1250"/>
      <c r="S22" s="700"/>
      <c r="T22" s="2215">
        <v>4</v>
      </c>
      <c r="U22" s="2216" t="s">
        <v>3464</v>
      </c>
      <c r="V22" s="2200"/>
      <c r="W22" s="2190"/>
      <c r="X22" s="2190"/>
      <c r="Y22" s="2213" t="s">
        <v>3465</v>
      </c>
      <c r="Z22" s="2197"/>
      <c r="AA22" s="178"/>
      <c r="AB22" s="703"/>
    </row>
    <row r="23" spans="1:28" ht="13.5" x14ac:dyDescent="0.25">
      <c r="A23" s="704"/>
      <c r="B23" s="528">
        <v>2</v>
      </c>
      <c r="C23" s="1173" t="s">
        <v>1878</v>
      </c>
      <c r="D23" s="177"/>
      <c r="E23" s="177"/>
      <c r="F23" s="179"/>
      <c r="G23" s="179"/>
      <c r="H23" s="719"/>
      <c r="I23" s="1388">
        <f>J25</f>
        <v>11.119999999999997</v>
      </c>
      <c r="J23" s="1372"/>
      <c r="K23" s="1248"/>
      <c r="L23" s="1248"/>
      <c r="M23" s="2083" t="s">
        <v>1879</v>
      </c>
      <c r="N23" s="2084"/>
      <c r="O23" s="1248"/>
      <c r="P23" s="1248"/>
      <c r="Q23" s="1248"/>
      <c r="R23" s="1250"/>
      <c r="S23" s="700"/>
      <c r="T23" s="2215">
        <v>5</v>
      </c>
      <c r="U23" s="2213" t="s">
        <v>1880</v>
      </c>
      <c r="V23" s="2190"/>
      <c r="W23" s="2190"/>
      <c r="X23" s="2190"/>
      <c r="Y23" s="2217" t="s">
        <v>3463</v>
      </c>
      <c r="Z23" s="2190"/>
      <c r="AA23" s="178"/>
      <c r="AB23" s="703"/>
    </row>
    <row r="24" spans="1:28" ht="13.5" x14ac:dyDescent="0.25">
      <c r="A24" s="704"/>
      <c r="B24" s="528">
        <v>3</v>
      </c>
      <c r="C24" s="1173" t="s">
        <v>1881</v>
      </c>
      <c r="D24" s="177"/>
      <c r="E24" s="177"/>
      <c r="F24" s="179"/>
      <c r="G24" s="179"/>
      <c r="H24" s="719"/>
      <c r="I24" s="1388">
        <f>J10</f>
        <v>11.089999999999998</v>
      </c>
      <c r="J24" s="1255"/>
      <c r="K24" s="1253"/>
      <c r="L24" s="1253"/>
      <c r="M24" s="2204" t="s">
        <v>3924</v>
      </c>
      <c r="N24" s="2205">
        <f>J37</f>
        <v>11.139999999999997</v>
      </c>
      <c r="O24" s="1253"/>
      <c r="P24" s="1253"/>
      <c r="Q24" s="1253"/>
      <c r="R24" s="1256"/>
      <c r="S24" s="377">
        <f>S17+0.01</f>
        <v>11.199999999999996</v>
      </c>
      <c r="T24" s="169" t="s">
        <v>1882</v>
      </c>
      <c r="U24" s="169"/>
      <c r="V24" s="169"/>
      <c r="W24" s="169"/>
      <c r="X24" s="169"/>
      <c r="Y24" s="169"/>
      <c r="Z24" s="169"/>
      <c r="AA24" s="170"/>
      <c r="AB24" s="703"/>
    </row>
    <row r="25" spans="1:28" ht="13.5" customHeight="1" x14ac:dyDescent="0.25">
      <c r="A25" s="704"/>
      <c r="B25" s="1825">
        <v>4</v>
      </c>
      <c r="C25" s="1173" t="s">
        <v>1883</v>
      </c>
      <c r="D25" s="177"/>
      <c r="E25" s="177"/>
      <c r="F25" s="179"/>
      <c r="G25" s="179"/>
      <c r="H25" s="719"/>
      <c r="I25" s="1388">
        <f>J25</f>
        <v>11.119999999999997</v>
      </c>
      <c r="J25" s="377">
        <f>J19+0.01</f>
        <v>11.119999999999997</v>
      </c>
      <c r="K25" s="2923" t="s">
        <v>3587</v>
      </c>
      <c r="L25" s="2923"/>
      <c r="M25" s="2923"/>
      <c r="N25" s="2923"/>
      <c r="O25" s="2923"/>
      <c r="P25" s="2923"/>
      <c r="Q25" s="2923"/>
      <c r="R25" s="2924"/>
      <c r="S25" s="704"/>
      <c r="T25" s="177">
        <v>1</v>
      </c>
      <c r="U25" s="1176" t="s">
        <v>1884</v>
      </c>
      <c r="V25" s="177"/>
      <c r="W25" s="177"/>
      <c r="X25" s="177">
        <v>7</v>
      </c>
      <c r="Y25" s="177" t="s">
        <v>1885</v>
      </c>
      <c r="Z25" s="177"/>
      <c r="AA25" s="178"/>
      <c r="AB25" s="703"/>
    </row>
    <row r="26" spans="1:28" ht="13.5" x14ac:dyDescent="0.25">
      <c r="A26" s="704"/>
      <c r="B26" s="528">
        <v>5</v>
      </c>
      <c r="C26" s="1173" t="s">
        <v>1886</v>
      </c>
      <c r="D26" s="177"/>
      <c r="E26" s="177"/>
      <c r="F26" s="179"/>
      <c r="G26" s="179"/>
      <c r="H26" s="179"/>
      <c r="I26" s="707"/>
      <c r="J26" s="704"/>
      <c r="K26" s="2921"/>
      <c r="L26" s="2921"/>
      <c r="M26" s="2921"/>
      <c r="N26" s="2921"/>
      <c r="O26" s="2921"/>
      <c r="P26" s="2921"/>
      <c r="Q26" s="2921"/>
      <c r="R26" s="2922"/>
      <c r="S26" s="700"/>
      <c r="T26" s="177">
        <v>2</v>
      </c>
      <c r="U26" s="1176" t="s">
        <v>1887</v>
      </c>
      <c r="V26" s="177"/>
      <c r="W26" s="177"/>
      <c r="X26" s="177">
        <v>8</v>
      </c>
      <c r="Y26" s="177" t="s">
        <v>1888</v>
      </c>
      <c r="Z26" s="177"/>
      <c r="AA26" s="178"/>
      <c r="AB26" s="703"/>
    </row>
    <row r="27" spans="1:28" ht="13.5" customHeight="1" x14ac:dyDescent="0.25">
      <c r="A27" s="704"/>
      <c r="B27" s="528">
        <v>6</v>
      </c>
      <c r="C27" s="1173" t="s">
        <v>1889</v>
      </c>
      <c r="D27" s="177"/>
      <c r="E27" s="177"/>
      <c r="F27" s="179"/>
      <c r="G27" s="179"/>
      <c r="H27" s="719"/>
      <c r="I27" s="1388">
        <f>S13</f>
        <v>11.179999999999996</v>
      </c>
      <c r="J27" s="1372"/>
      <c r="K27" s="705">
        <v>1</v>
      </c>
      <c r="L27" s="177" t="s">
        <v>1890</v>
      </c>
      <c r="M27" s="779"/>
      <c r="N27" s="779"/>
      <c r="O27" s="779"/>
      <c r="P27" s="779"/>
      <c r="Q27" s="705" t="s">
        <v>1891</v>
      </c>
      <c r="R27" s="1250"/>
      <c r="S27" s="704"/>
      <c r="T27" s="177">
        <v>3</v>
      </c>
      <c r="U27" s="2213" t="s">
        <v>3466</v>
      </c>
      <c r="V27" s="2190"/>
      <c r="W27" s="177"/>
      <c r="X27" s="177"/>
      <c r="Y27" s="177"/>
      <c r="Z27" s="177"/>
      <c r="AA27" s="178"/>
      <c r="AB27" s="703"/>
    </row>
    <row r="28" spans="1:28" ht="13.5" x14ac:dyDescent="0.25">
      <c r="A28" s="433"/>
      <c r="B28" s="1825">
        <v>7</v>
      </c>
      <c r="C28" s="2197" t="s">
        <v>3584</v>
      </c>
      <c r="D28" s="2190"/>
      <c r="E28" s="2190"/>
      <c r="F28" s="2194"/>
      <c r="G28" s="2194"/>
      <c r="H28" s="2206"/>
      <c r="I28" s="1388">
        <f>S13</f>
        <v>11.179999999999996</v>
      </c>
      <c r="J28" s="1372"/>
      <c r="K28" s="705">
        <v>2</v>
      </c>
      <c r="L28" s="1377" t="s">
        <v>1892</v>
      </c>
      <c r="M28" s="1248"/>
      <c r="N28" s="1248"/>
      <c r="O28" s="1248"/>
      <c r="P28" s="1248"/>
      <c r="Q28" s="1248"/>
      <c r="R28" s="1250"/>
      <c r="S28" s="704"/>
      <c r="T28" s="177">
        <v>4</v>
      </c>
      <c r="U28" s="177" t="s">
        <v>1893</v>
      </c>
      <c r="V28" s="177"/>
      <c r="W28" s="177"/>
      <c r="X28" s="177"/>
      <c r="Y28" s="177"/>
      <c r="Z28" s="177"/>
      <c r="AA28" s="178"/>
      <c r="AB28" s="703"/>
    </row>
    <row r="29" spans="1:28" ht="13.5" x14ac:dyDescent="0.25">
      <c r="A29" s="433"/>
      <c r="B29" s="528">
        <v>8</v>
      </c>
      <c r="C29" s="177" t="s">
        <v>1894</v>
      </c>
      <c r="D29" s="177"/>
      <c r="E29" s="177"/>
      <c r="F29" s="177"/>
      <c r="G29" s="177"/>
      <c r="H29" s="719"/>
      <c r="I29" s="1388">
        <f>S13</f>
        <v>11.179999999999996</v>
      </c>
      <c r="J29" s="1372"/>
      <c r="K29" s="705">
        <v>3</v>
      </c>
      <c r="L29" s="1377" t="s">
        <v>1895</v>
      </c>
      <c r="M29" s="1248"/>
      <c r="N29" s="1248"/>
      <c r="O29" s="1248"/>
      <c r="P29" s="1248"/>
      <c r="Q29" s="1374"/>
      <c r="R29" s="1250"/>
      <c r="S29" s="704"/>
      <c r="T29" s="177">
        <v>5</v>
      </c>
      <c r="U29" s="1176" t="s">
        <v>1896</v>
      </c>
      <c r="V29" s="177"/>
      <c r="W29" s="177"/>
      <c r="X29" s="177"/>
      <c r="Y29" s="177"/>
      <c r="Z29" s="177"/>
      <c r="AA29" s="178"/>
      <c r="AB29" s="703"/>
    </row>
    <row r="30" spans="1:28" ht="13.5" x14ac:dyDescent="0.25">
      <c r="A30" s="377">
        <f>A20+0.01</f>
        <v>11.049999999999999</v>
      </c>
      <c r="B30" s="720" t="s">
        <v>1897</v>
      </c>
      <c r="C30" s="720"/>
      <c r="D30" s="720"/>
      <c r="E30" s="720"/>
      <c r="F30" s="720"/>
      <c r="G30" s="720"/>
      <c r="H30" s="720"/>
      <c r="I30" s="720"/>
      <c r="J30" s="1255"/>
      <c r="K30" s="711">
        <v>4</v>
      </c>
      <c r="L30" s="1378" t="s">
        <v>1898</v>
      </c>
      <c r="M30" s="1253"/>
      <c r="N30" s="1253"/>
      <c r="O30" s="1253"/>
      <c r="P30" s="1253"/>
      <c r="Q30" s="1253"/>
      <c r="R30" s="1256"/>
      <c r="S30" s="710"/>
      <c r="T30" s="712">
        <v>6</v>
      </c>
      <c r="U30" s="1373" t="s">
        <v>3467</v>
      </c>
      <c r="V30" s="712"/>
      <c r="W30" s="712"/>
      <c r="X30" s="712"/>
      <c r="Y30" s="712"/>
      <c r="Z30" s="712"/>
      <c r="AA30" s="425"/>
      <c r="AB30" s="703"/>
    </row>
    <row r="31" spans="1:28" ht="13.5" x14ac:dyDescent="0.25">
      <c r="A31" s="708"/>
      <c r="B31" s="706"/>
      <c r="C31" s="706"/>
      <c r="D31" s="706"/>
      <c r="E31" s="706"/>
      <c r="F31" s="706"/>
      <c r="G31" s="706"/>
      <c r="H31" s="706"/>
      <c r="I31" s="706"/>
      <c r="J31" s="704">
        <f>J25+0.01</f>
        <v>11.129999999999997</v>
      </c>
      <c r="K31" s="706" t="s">
        <v>1899</v>
      </c>
      <c r="L31" s="1248"/>
      <c r="M31" s="1248"/>
      <c r="N31" s="1248"/>
      <c r="O31" s="1248"/>
      <c r="P31" s="1248"/>
      <c r="Q31" s="1248"/>
      <c r="R31" s="1250"/>
      <c r="S31" s="702">
        <f>S24+0.01</f>
        <v>11.209999999999996</v>
      </c>
      <c r="T31" s="2919" t="s">
        <v>1900</v>
      </c>
      <c r="U31" s="2919"/>
      <c r="V31" s="2919"/>
      <c r="W31" s="2919"/>
      <c r="X31" s="2919"/>
      <c r="Y31" s="2919"/>
      <c r="Z31" s="2919"/>
      <c r="AA31" s="2920"/>
      <c r="AB31" s="703"/>
    </row>
    <row r="32" spans="1:28" ht="13.5" x14ac:dyDescent="0.25">
      <c r="A32" s="704"/>
      <c r="B32" s="215"/>
      <c r="C32" s="1178"/>
      <c r="D32" s="1178"/>
      <c r="E32" s="1178"/>
      <c r="F32" s="1178"/>
      <c r="G32" s="1178"/>
      <c r="H32" s="1178"/>
      <c r="I32" s="1178"/>
      <c r="J32" s="1372"/>
      <c r="K32" s="79">
        <v>1</v>
      </c>
      <c r="L32" s="1375" t="s">
        <v>1901</v>
      </c>
      <c r="M32" s="1248"/>
      <c r="N32" s="1248"/>
      <c r="O32" s="1248"/>
      <c r="P32" s="1248"/>
      <c r="Q32" s="1248"/>
      <c r="R32" s="1250"/>
      <c r="S32" s="700"/>
      <c r="T32" s="2404"/>
      <c r="U32" s="2404"/>
      <c r="V32" s="2404"/>
      <c r="W32" s="2404"/>
      <c r="X32" s="2404"/>
      <c r="Y32" s="2404"/>
      <c r="Z32" s="2404"/>
      <c r="AA32" s="2415"/>
      <c r="AB32" s="703"/>
    </row>
    <row r="33" spans="1:28" ht="13.5" x14ac:dyDescent="0.25">
      <c r="A33" s="710"/>
      <c r="B33" s="1362"/>
      <c r="C33" s="1362"/>
      <c r="D33" s="1362"/>
      <c r="E33" s="1362"/>
      <c r="F33" s="1362"/>
      <c r="G33" s="1362"/>
      <c r="H33" s="1362"/>
      <c r="I33" s="1362"/>
      <c r="J33" s="1372"/>
      <c r="K33" s="79">
        <v>2</v>
      </c>
      <c r="L33" s="1375" t="s">
        <v>1902</v>
      </c>
      <c r="M33" s="1248"/>
      <c r="N33" s="1248"/>
      <c r="O33" s="1248"/>
      <c r="P33" s="1248"/>
      <c r="Q33" s="1248"/>
      <c r="R33" s="1250"/>
      <c r="S33" s="700"/>
      <c r="T33" s="705">
        <v>1</v>
      </c>
      <c r="U33" s="1176" t="s">
        <v>1903</v>
      </c>
      <c r="V33" s="177"/>
      <c r="W33" s="177"/>
      <c r="X33" s="721">
        <v>5</v>
      </c>
      <c r="Y33" s="1176" t="s">
        <v>1904</v>
      </c>
      <c r="Z33" s="177"/>
      <c r="AA33" s="178"/>
      <c r="AB33" s="703"/>
    </row>
    <row r="34" spans="1:28" ht="13.5" x14ac:dyDescent="0.25">
      <c r="A34" s="377">
        <f>+A30+0.01</f>
        <v>11.059999999999999</v>
      </c>
      <c r="B34" s="2929" t="s">
        <v>1905</v>
      </c>
      <c r="C34" s="2929"/>
      <c r="D34" s="2929"/>
      <c r="E34" s="2929"/>
      <c r="F34" s="2929"/>
      <c r="G34" s="2929"/>
      <c r="H34" s="2929"/>
      <c r="I34" s="2929"/>
      <c r="J34" s="1372"/>
      <c r="K34" s="79">
        <v>3</v>
      </c>
      <c r="L34" s="1375" t="s">
        <v>1906</v>
      </c>
      <c r="M34" s="1248"/>
      <c r="N34" s="1248"/>
      <c r="O34" s="1248"/>
      <c r="P34" s="1248"/>
      <c r="Q34" s="1248"/>
      <c r="R34" s="1250"/>
      <c r="S34" s="714"/>
      <c r="T34" s="705">
        <v>2</v>
      </c>
      <c r="U34" s="1176" t="s">
        <v>1907</v>
      </c>
      <c r="V34" s="177"/>
      <c r="W34" s="177"/>
      <c r="X34" s="706"/>
      <c r="Y34" s="706"/>
      <c r="Z34" s="706"/>
      <c r="AA34" s="715"/>
      <c r="AB34" s="703"/>
    </row>
    <row r="35" spans="1:28" ht="13.5" x14ac:dyDescent="0.25">
      <c r="A35" s="433"/>
      <c r="B35" s="2449"/>
      <c r="C35" s="2449"/>
      <c r="D35" s="2449"/>
      <c r="E35" s="2449"/>
      <c r="F35" s="2449"/>
      <c r="G35" s="2449"/>
      <c r="H35" s="2449"/>
      <c r="I35" s="2449"/>
      <c r="J35" s="1372"/>
      <c r="K35" s="79">
        <v>4</v>
      </c>
      <c r="L35" s="1375" t="s">
        <v>1908</v>
      </c>
      <c r="M35" s="1248"/>
      <c r="N35" s="1248"/>
      <c r="O35" s="1248"/>
      <c r="P35" s="1248"/>
      <c r="Q35" s="1248"/>
      <c r="R35" s="1250"/>
      <c r="S35" s="714"/>
      <c r="T35" s="705">
        <v>3</v>
      </c>
      <c r="U35" s="1176" t="s">
        <v>1909</v>
      </c>
      <c r="V35" s="706"/>
      <c r="W35" s="706"/>
      <c r="X35" s="177"/>
      <c r="Y35" s="177"/>
      <c r="Z35" s="706"/>
      <c r="AA35" s="715"/>
      <c r="AB35" s="703"/>
    </row>
    <row r="36" spans="1:28" ht="13.5" x14ac:dyDescent="0.25">
      <c r="A36" s="704"/>
      <c r="B36" s="707"/>
      <c r="C36" s="177"/>
      <c r="D36" s="177" t="s">
        <v>1910</v>
      </c>
      <c r="E36" s="177"/>
      <c r="F36" s="177"/>
      <c r="G36" s="177"/>
      <c r="H36" s="177"/>
      <c r="I36" s="177"/>
      <c r="J36" s="734"/>
      <c r="K36" s="1376">
        <v>5</v>
      </c>
      <c r="L36" s="1373" t="s">
        <v>1911</v>
      </c>
      <c r="M36" s="712"/>
      <c r="N36" s="722"/>
      <c r="O36" s="722"/>
      <c r="P36" s="722"/>
      <c r="Q36" s="722"/>
      <c r="R36" s="723"/>
      <c r="S36" s="700"/>
      <c r="T36" s="705">
        <v>4</v>
      </c>
      <c r="U36" s="1176" t="s">
        <v>1912</v>
      </c>
      <c r="V36" s="177"/>
      <c r="W36" s="177"/>
      <c r="X36" s="177"/>
      <c r="Y36" s="177"/>
      <c r="Z36" s="177"/>
      <c r="AA36" s="178"/>
      <c r="AB36" s="703"/>
    </row>
    <row r="37" spans="1:28" ht="13.5" x14ac:dyDescent="0.25">
      <c r="A37" s="710"/>
      <c r="B37" s="711"/>
      <c r="C37" s="1179"/>
      <c r="D37" s="712" t="s">
        <v>1913</v>
      </c>
      <c r="E37" s="732" t="s">
        <v>1914</v>
      </c>
      <c r="F37" s="718">
        <f>S13</f>
        <v>11.179999999999996</v>
      </c>
      <c r="G37" s="712"/>
      <c r="H37" s="712"/>
      <c r="I37" s="425"/>
      <c r="J37" s="704">
        <f>J31+0.01</f>
        <v>11.139999999999997</v>
      </c>
      <c r="K37" s="720" t="s">
        <v>1915</v>
      </c>
      <c r="L37" s="1811"/>
      <c r="M37" s="1811"/>
      <c r="N37" s="1811"/>
      <c r="O37" s="1811"/>
      <c r="P37" s="1811"/>
      <c r="Q37" s="1811"/>
      <c r="R37" s="1387"/>
      <c r="S37" s="702">
        <f>S31+0.01</f>
        <v>11.219999999999995</v>
      </c>
      <c r="T37" s="174" t="s">
        <v>1916</v>
      </c>
      <c r="U37" s="702"/>
      <c r="V37" s="702"/>
      <c r="W37" s="702"/>
      <c r="X37" s="702"/>
      <c r="Y37" s="702"/>
      <c r="Z37" s="702"/>
      <c r="AA37" s="864"/>
      <c r="AB37" s="703"/>
    </row>
    <row r="38" spans="1:28" ht="13.5" customHeight="1" x14ac:dyDescent="0.25">
      <c r="A38" s="377">
        <f>A34+0.01</f>
        <v>11.069999999999999</v>
      </c>
      <c r="B38" s="2919" t="s">
        <v>1917</v>
      </c>
      <c r="C38" s="2919"/>
      <c r="D38" s="2919"/>
      <c r="E38" s="2919"/>
      <c r="F38" s="2919"/>
      <c r="G38" s="2919"/>
      <c r="H38" s="2919"/>
      <c r="I38" s="2920"/>
      <c r="J38" s="1372"/>
      <c r="K38" s="1248"/>
      <c r="L38" s="706" t="s">
        <v>1918</v>
      </c>
      <c r="M38" s="1248"/>
      <c r="N38" s="1248"/>
      <c r="O38" s="1248"/>
      <c r="P38" s="1248"/>
      <c r="Q38" s="1248"/>
      <c r="R38" s="1250"/>
      <c r="S38" s="700"/>
      <c r="T38" s="177" t="s">
        <v>1919</v>
      </c>
      <c r="U38" s="177"/>
      <c r="V38" s="177"/>
      <c r="W38" s="706"/>
      <c r="X38" s="706"/>
      <c r="Y38" s="177"/>
      <c r="Z38" s="177"/>
      <c r="AA38" s="178"/>
      <c r="AB38" s="703"/>
    </row>
    <row r="39" spans="1:28" ht="13.5" customHeight="1" x14ac:dyDescent="0.25">
      <c r="A39" s="433"/>
      <c r="B39" s="2404"/>
      <c r="C39" s="2404"/>
      <c r="D39" s="2404"/>
      <c r="E39" s="2404"/>
      <c r="F39" s="2404"/>
      <c r="G39" s="2404"/>
      <c r="H39" s="2404"/>
      <c r="I39" s="2415"/>
      <c r="J39" s="1255"/>
      <c r="K39" s="1253"/>
      <c r="L39" s="722" t="str">
        <f>CONCATENATE("2 Não ►(",TEXT(ROUND(S4,2),"0,16"),")")</f>
        <v>2 Não ►(11,16)</v>
      </c>
      <c r="M39" s="1253"/>
      <c r="N39" s="1253"/>
      <c r="O39" s="1253"/>
      <c r="P39" s="1253"/>
      <c r="Q39" s="1253"/>
      <c r="R39" s="1256"/>
      <c r="S39" s="700"/>
      <c r="T39" s="177" t="s">
        <v>1920</v>
      </c>
      <c r="U39" s="177"/>
      <c r="V39" s="706"/>
      <c r="W39" s="721" t="str">
        <f>CONCATENATE("► (",A56,")")</f>
        <v>► (11,25)</v>
      </c>
      <c r="X39" s="706"/>
      <c r="Y39" s="719"/>
      <c r="Z39" s="177"/>
      <c r="AA39" s="178"/>
      <c r="AB39" s="703"/>
    </row>
    <row r="40" spans="1:28" ht="13.5" x14ac:dyDescent="0.25">
      <c r="A40" s="1247"/>
      <c r="B40" s="215"/>
      <c r="C40" s="215"/>
      <c r="D40" s="215"/>
      <c r="E40" s="215"/>
      <c r="F40" s="215"/>
      <c r="G40" s="215"/>
      <c r="H40" s="215"/>
      <c r="I40" s="206"/>
      <c r="J40" s="704">
        <f>J37+0.01</f>
        <v>11.149999999999997</v>
      </c>
      <c r="K40" s="2923" t="s">
        <v>1921</v>
      </c>
      <c r="L40" s="2923"/>
      <c r="M40" s="2923"/>
      <c r="N40" s="2923"/>
      <c r="O40" s="2923"/>
      <c r="P40" s="2923"/>
      <c r="Q40" s="2923"/>
      <c r="R40" s="2924"/>
      <c r="S40" s="702">
        <f>S37+0.01</f>
        <v>11.229999999999995</v>
      </c>
      <c r="T40" s="2919" t="s">
        <v>1922</v>
      </c>
      <c r="U40" s="2919"/>
      <c r="V40" s="2919"/>
      <c r="W40" s="2919"/>
      <c r="X40" s="2919"/>
      <c r="Y40" s="2919"/>
      <c r="Z40" s="2919"/>
      <c r="AA40" s="2920"/>
      <c r="AB40" s="703"/>
    </row>
    <row r="41" spans="1:28" ht="13.5" customHeight="1" x14ac:dyDescent="0.25">
      <c r="A41" s="1823">
        <v>1</v>
      </c>
      <c r="B41" s="2197" t="s">
        <v>3585</v>
      </c>
      <c r="C41" s="2200"/>
      <c r="D41" s="1248"/>
      <c r="E41" s="1248"/>
      <c r="F41" s="1363"/>
      <c r="G41" s="1363"/>
      <c r="H41" s="1364"/>
      <c r="I41" s="1250"/>
      <c r="J41" s="1372"/>
      <c r="K41" s="2921"/>
      <c r="L41" s="2921"/>
      <c r="M41" s="2921"/>
      <c r="N41" s="2921"/>
      <c r="O41" s="2921"/>
      <c r="P41" s="2921"/>
      <c r="Q41" s="2921"/>
      <c r="R41" s="2922"/>
      <c r="S41" s="177"/>
      <c r="T41" s="2404"/>
      <c r="U41" s="2404"/>
      <c r="V41" s="2404"/>
      <c r="W41" s="2404"/>
      <c r="X41" s="2404"/>
      <c r="Y41" s="2404"/>
      <c r="Z41" s="2404"/>
      <c r="AA41" s="2415"/>
      <c r="AB41" s="703"/>
    </row>
    <row r="42" spans="1:28" ht="13.5" x14ac:dyDescent="0.25">
      <c r="A42" s="1823">
        <v>2</v>
      </c>
      <c r="B42" s="1173" t="s">
        <v>1923</v>
      </c>
      <c r="C42" s="1248"/>
      <c r="D42" s="1248"/>
      <c r="E42" s="1248"/>
      <c r="F42" s="1363"/>
      <c r="G42" s="1363"/>
      <c r="H42" s="1364"/>
      <c r="I42" s="1250"/>
      <c r="J42" s="1372"/>
      <c r="K42" s="1248"/>
      <c r="L42" s="1248"/>
      <c r="M42" s="1248"/>
      <c r="N42" s="1248"/>
      <c r="O42" s="1248"/>
      <c r="P42" s="1248"/>
      <c r="Q42" s="1248"/>
      <c r="R42" s="1250"/>
      <c r="S42" s="700"/>
      <c r="T42" s="252"/>
      <c r="U42" s="177">
        <v>1</v>
      </c>
      <c r="V42" s="177" t="str">
        <f>CONCATENATE("Sim ► (",A56,")")</f>
        <v>Sim ► (11,25)</v>
      </c>
      <c r="W42" s="177"/>
      <c r="X42" s="721"/>
      <c r="Y42" s="719"/>
      <c r="Z42" s="252"/>
      <c r="AA42" s="199"/>
      <c r="AB42" s="703"/>
    </row>
    <row r="43" spans="1:28" ht="13.5" x14ac:dyDescent="0.25">
      <c r="A43" s="1823">
        <v>3</v>
      </c>
      <c r="B43" s="1173" t="s">
        <v>1924</v>
      </c>
      <c r="C43" s="1248"/>
      <c r="D43" s="1248"/>
      <c r="E43" s="1248"/>
      <c r="F43" s="721">
        <v>5</v>
      </c>
      <c r="G43" s="1173" t="s">
        <v>1925</v>
      </c>
      <c r="H43" s="1364"/>
      <c r="I43" s="1250"/>
      <c r="J43" s="1372"/>
      <c r="K43" s="1248"/>
      <c r="L43" s="1248"/>
      <c r="M43" s="1248"/>
      <c r="N43" s="1248"/>
      <c r="O43" s="1248"/>
      <c r="P43" s="1248"/>
      <c r="Q43" s="1248"/>
      <c r="R43" s="1250"/>
      <c r="S43" s="177"/>
      <c r="T43" s="177"/>
      <c r="U43" s="177">
        <v>2</v>
      </c>
      <c r="V43" s="177" t="s">
        <v>1926</v>
      </c>
      <c r="W43" s="177"/>
      <c r="X43" s="706"/>
      <c r="Y43" s="706"/>
      <c r="Z43" s="177"/>
      <c r="AA43" s="178"/>
      <c r="AB43" s="703"/>
    </row>
    <row r="44" spans="1:28" ht="13.5" x14ac:dyDescent="0.25">
      <c r="A44" s="1824">
        <v>4</v>
      </c>
      <c r="B44" s="1179" t="s">
        <v>1927</v>
      </c>
      <c r="C44" s="1253"/>
      <c r="D44" s="1253"/>
      <c r="E44" s="1253"/>
      <c r="F44" s="717">
        <v>6</v>
      </c>
      <c r="G44" s="1179" t="s">
        <v>1928</v>
      </c>
      <c r="H44" s="1366"/>
      <c r="I44" s="1256"/>
      <c r="J44" s="1255"/>
      <c r="K44" s="1253"/>
      <c r="L44" s="1253"/>
      <c r="M44" s="1253"/>
      <c r="N44" s="1253"/>
      <c r="O44" s="1253"/>
      <c r="P44" s="1253"/>
      <c r="Q44" s="1253"/>
      <c r="R44" s="1256"/>
      <c r="S44" s="722"/>
      <c r="T44" s="722"/>
      <c r="U44" s="722">
        <v>3</v>
      </c>
      <c r="V44" s="722" t="s">
        <v>1929</v>
      </c>
      <c r="W44" s="722"/>
      <c r="X44" s="722"/>
      <c r="Y44" s="722"/>
      <c r="Z44" s="722"/>
      <c r="AA44" s="723"/>
      <c r="AB44" s="703"/>
    </row>
    <row r="45" spans="1:28" ht="13.5" x14ac:dyDescent="0.25">
      <c r="A45" s="712"/>
      <c r="B45" s="712"/>
      <c r="C45" s="712"/>
      <c r="D45" s="712"/>
      <c r="E45" s="712"/>
      <c r="F45" s="712"/>
      <c r="G45" s="712"/>
      <c r="H45" s="712"/>
      <c r="I45" s="712"/>
      <c r="J45" s="1812"/>
      <c r="K45" s="722"/>
      <c r="L45" s="722"/>
      <c r="M45" s="712"/>
      <c r="N45" s="712"/>
      <c r="O45" s="712"/>
      <c r="P45" s="712"/>
      <c r="Q45" s="712"/>
      <c r="R45" s="712"/>
      <c r="S45" s="1806"/>
      <c r="T45" s="722"/>
      <c r="U45" s="1252"/>
      <c r="V45" s="1252"/>
      <c r="W45" s="1252"/>
      <c r="X45" s="1252"/>
      <c r="Y45" s="1252"/>
      <c r="Z45" s="1252"/>
      <c r="AA45" s="1253"/>
      <c r="AB45" s="703"/>
    </row>
    <row r="46" spans="1:28" ht="13.5" customHeight="1" x14ac:dyDescent="0.25">
      <c r="A46" s="704">
        <f>S40+0.01</f>
        <v>11.239999999999995</v>
      </c>
      <c r="B46" s="177" t="s">
        <v>1930</v>
      </c>
      <c r="C46" s="177"/>
      <c r="D46" s="177"/>
      <c r="E46" s="177"/>
      <c r="F46" s="177"/>
      <c r="G46" s="177"/>
      <c r="H46" s="177"/>
      <c r="I46" s="1250"/>
      <c r="J46" s="704">
        <f>A65+0.01</f>
        <v>11.279999999999994</v>
      </c>
      <c r="K46" s="2847" t="s">
        <v>3591</v>
      </c>
      <c r="L46" s="2847"/>
      <c r="M46" s="2847"/>
      <c r="N46" s="2847"/>
      <c r="O46" s="2847"/>
      <c r="P46" s="2847"/>
      <c r="Q46" s="2847"/>
      <c r="R46" s="2524"/>
      <c r="S46" s="728">
        <f>J79+0.01</f>
        <v>11.339999999999993</v>
      </c>
      <c r="T46" s="2404" t="s">
        <v>1931</v>
      </c>
      <c r="U46" s="2404"/>
      <c r="V46" s="2404"/>
      <c r="W46" s="2404"/>
      <c r="X46" s="2404"/>
      <c r="Y46" s="2404"/>
      <c r="Z46" s="2404"/>
      <c r="AA46" s="2415"/>
      <c r="AB46" s="703"/>
    </row>
    <row r="47" spans="1:28" ht="13.5" customHeight="1" x14ac:dyDescent="0.25">
      <c r="A47" s="433"/>
      <c r="B47" s="177"/>
      <c r="C47" s="177"/>
      <c r="D47" s="177"/>
      <c r="E47" s="177"/>
      <c r="F47" s="177"/>
      <c r="G47" s="177"/>
      <c r="H47" s="177"/>
      <c r="I47" s="1250"/>
      <c r="J47" s="704"/>
      <c r="K47" s="2847"/>
      <c r="L47" s="2847"/>
      <c r="M47" s="2847"/>
      <c r="N47" s="2847"/>
      <c r="O47" s="2847"/>
      <c r="P47" s="2847"/>
      <c r="Q47" s="2847"/>
      <c r="R47" s="2524"/>
      <c r="S47" s="731"/>
      <c r="T47" s="177" t="s">
        <v>1932</v>
      </c>
      <c r="U47" s="177"/>
      <c r="V47" s="177"/>
      <c r="W47" s="719"/>
      <c r="X47" s="177"/>
      <c r="Y47" s="1180"/>
      <c r="Z47" s="1180"/>
      <c r="AA47" s="1181"/>
      <c r="AB47" s="703"/>
    </row>
    <row r="48" spans="1:28" ht="13.5" x14ac:dyDescent="0.25">
      <c r="A48" s="433"/>
      <c r="B48" s="177"/>
      <c r="C48" s="177"/>
      <c r="D48" s="177"/>
      <c r="E48" s="177"/>
      <c r="F48" s="177"/>
      <c r="G48" s="177"/>
      <c r="H48" s="177"/>
      <c r="I48" s="1250"/>
      <c r="J48" s="1247"/>
      <c r="K48" s="2847"/>
      <c r="L48" s="2847"/>
      <c r="M48" s="2847"/>
      <c r="N48" s="2847"/>
      <c r="O48" s="2847"/>
      <c r="P48" s="2847"/>
      <c r="Q48" s="2847"/>
      <c r="R48" s="2524"/>
      <c r="S48" s="731"/>
      <c r="T48" s="177" t="s">
        <v>3411</v>
      </c>
      <c r="U48" s="177"/>
      <c r="V48" s="721"/>
      <c r="W48" s="177"/>
      <c r="X48" s="177"/>
      <c r="Y48" s="719"/>
      <c r="Z48" s="177"/>
      <c r="AA48" s="178"/>
      <c r="AB48" s="703"/>
    </row>
    <row r="49" spans="1:28" ht="13.5" customHeight="1" x14ac:dyDescent="0.25">
      <c r="A49" s="433"/>
      <c r="B49" s="177"/>
      <c r="C49" s="177"/>
      <c r="D49" s="177"/>
      <c r="E49" s="177"/>
      <c r="F49" s="177"/>
      <c r="G49" s="177"/>
      <c r="H49" s="177"/>
      <c r="I49" s="206"/>
      <c r="J49" s="2644" t="str">
        <f>CONCATENATE("Se a fonte se situar no agregado familiar, inscrever 0 ► (",TEXT(ROUND(J60,2),"0,00"),")")</f>
        <v>Se a fonte se situar no agregado familiar, inscrever 0 ► (11,30)</v>
      </c>
      <c r="K49" s="2645"/>
      <c r="L49" s="2645"/>
      <c r="M49" s="2645"/>
      <c r="N49" s="2645"/>
      <c r="O49" s="215"/>
      <c r="P49" s="215"/>
      <c r="Q49" s="215"/>
      <c r="R49" s="206"/>
      <c r="S49" s="731"/>
      <c r="T49" s="705" t="str">
        <f>CONCATENATE("3 Ligado diretamente ao poste►(",TEXT(ROUND(S61,2),"0.37"),")")</f>
        <v>3 Ligado diretamente ao poste►(11.37)</v>
      </c>
      <c r="U49" s="177"/>
      <c r="V49" s="721"/>
      <c r="W49" s="177"/>
      <c r="X49" s="2274"/>
      <c r="Y49" s="719"/>
      <c r="Z49" s="177"/>
      <c r="AA49" s="178"/>
      <c r="AB49" s="703"/>
    </row>
    <row r="50" spans="1:28" ht="13.5" customHeight="1" x14ac:dyDescent="0.25">
      <c r="A50" s="433"/>
      <c r="B50" s="707" t="s">
        <v>1933</v>
      </c>
      <c r="C50" s="725"/>
      <c r="D50" s="179"/>
      <c r="E50" s="177"/>
      <c r="F50" s="177"/>
      <c r="G50" s="177"/>
      <c r="H50" s="177"/>
      <c r="I50" s="1250"/>
      <c r="J50" s="2644"/>
      <c r="K50" s="2645"/>
      <c r="L50" s="2645"/>
      <c r="M50" s="2645"/>
      <c r="N50" s="2645"/>
      <c r="O50" s="177"/>
      <c r="P50" s="177"/>
      <c r="Q50" s="177"/>
      <c r="R50" s="178"/>
      <c r="S50" s="712"/>
      <c r="T50" s="2948" t="str">
        <f>CONCATENATE("4 Não, agregado familiar não ligado ►(",TEXT(ROUND(S69,2),"0,38"),")")</f>
        <v>4 Não, agregado familiar não ligado ►(11,38)</v>
      </c>
      <c r="U50" s="2948"/>
      <c r="V50" s="2948"/>
      <c r="W50" s="2948"/>
      <c r="X50" s="2948"/>
      <c r="Y50" s="2948"/>
      <c r="Z50" s="2948"/>
      <c r="AA50" s="425"/>
      <c r="AB50" s="703"/>
    </row>
    <row r="51" spans="1:28" ht="13.5" customHeight="1" x14ac:dyDescent="0.25">
      <c r="A51" s="1247"/>
      <c r="B51" s="706" t="s">
        <v>1934</v>
      </c>
      <c r="C51" s="1249"/>
      <c r="D51" s="1248"/>
      <c r="E51" s="1248"/>
      <c r="F51" s="1248"/>
      <c r="G51" s="1248"/>
      <c r="H51" s="1248"/>
      <c r="I51" s="1250"/>
      <c r="J51" s="847"/>
      <c r="K51" s="1805"/>
      <c r="L51" s="1805"/>
      <c r="M51" s="1805"/>
      <c r="N51" s="1805"/>
      <c r="O51" s="712"/>
      <c r="P51" s="712"/>
      <c r="Q51" s="712"/>
      <c r="R51" s="425"/>
      <c r="S51" s="726">
        <f>S46+0.01</f>
        <v>11.349999999999993</v>
      </c>
      <c r="T51" s="2919" t="s">
        <v>1935</v>
      </c>
      <c r="U51" s="2919"/>
      <c r="V51" s="2919"/>
      <c r="W51" s="2919"/>
      <c r="X51" s="2919"/>
      <c r="Y51" s="2919"/>
      <c r="Z51" s="2919"/>
      <c r="AA51" s="2920"/>
      <c r="AB51" s="703"/>
    </row>
    <row r="52" spans="1:28" ht="13.5" customHeight="1" x14ac:dyDescent="0.25">
      <c r="A52" s="1247"/>
      <c r="B52" s="706" t="s">
        <v>1936</v>
      </c>
      <c r="C52" s="1249"/>
      <c r="D52" s="1248"/>
      <c r="E52" s="1248"/>
      <c r="F52" s="1248"/>
      <c r="G52" s="1248"/>
      <c r="H52" s="1248"/>
      <c r="I52" s="1250"/>
      <c r="J52" s="702">
        <f>J46+0.01</f>
        <v>11.289999999999994</v>
      </c>
      <c r="K52" s="2925" t="s">
        <v>3592</v>
      </c>
      <c r="L52" s="2925"/>
      <c r="M52" s="2925"/>
      <c r="N52" s="2925"/>
      <c r="O52" s="2925"/>
      <c r="P52" s="2925"/>
      <c r="Q52" s="2925"/>
      <c r="R52" s="2926"/>
      <c r="S52" s="177"/>
      <c r="T52" s="2404"/>
      <c r="U52" s="2404"/>
      <c r="V52" s="2404"/>
      <c r="W52" s="2404"/>
      <c r="X52" s="2404"/>
      <c r="Y52" s="2404"/>
      <c r="Z52" s="2404"/>
      <c r="AA52" s="2415"/>
      <c r="AB52" s="703"/>
    </row>
    <row r="53" spans="1:28" ht="13.5" customHeight="1" x14ac:dyDescent="0.25">
      <c r="A53" s="1247"/>
      <c r="B53" s="706" t="s">
        <v>1937</v>
      </c>
      <c r="C53" s="1249"/>
      <c r="D53" s="1248"/>
      <c r="E53" s="1248"/>
      <c r="F53" s="1248"/>
      <c r="G53" s="1248"/>
      <c r="H53" s="1248"/>
      <c r="I53" s="1250"/>
      <c r="J53" s="1248"/>
      <c r="K53" s="2847"/>
      <c r="L53" s="2847"/>
      <c r="M53" s="2847"/>
      <c r="N53" s="2847"/>
      <c r="O53" s="2847"/>
      <c r="P53" s="2847"/>
      <c r="Q53" s="2847"/>
      <c r="R53" s="2524"/>
      <c r="S53" s="700"/>
      <c r="T53" s="252"/>
      <c r="U53" s="177">
        <v>1</v>
      </c>
      <c r="V53" s="177" t="s">
        <v>1938</v>
      </c>
      <c r="W53" s="177"/>
      <c r="X53" s="721" t="str">
        <f>CONCATENATE("► (",TEXT(ROUND(S69,2),"0,38"),")")</f>
        <v>► (11,38)</v>
      </c>
      <c r="Y53" s="719"/>
      <c r="Z53" s="252"/>
      <c r="AA53" s="199"/>
      <c r="AB53" s="703"/>
    </row>
    <row r="54" spans="1:28" ht="13.5" customHeight="1" x14ac:dyDescent="0.25">
      <c r="A54" s="1247"/>
      <c r="B54" s="706" t="s">
        <v>1939</v>
      </c>
      <c r="C54" s="215"/>
      <c r="D54" s="215"/>
      <c r="E54" s="215"/>
      <c r="F54" s="215"/>
      <c r="G54" s="215"/>
      <c r="H54" s="215"/>
      <c r="I54" s="1250"/>
      <c r="J54" s="1248"/>
      <c r="K54" s="2847"/>
      <c r="L54" s="2847"/>
      <c r="M54" s="2847"/>
      <c r="N54" s="2847"/>
      <c r="O54" s="2847"/>
      <c r="P54" s="2847"/>
      <c r="Q54" s="2847"/>
      <c r="R54" s="2524"/>
      <c r="S54" s="177"/>
      <c r="T54" s="177"/>
      <c r="U54" s="177">
        <v>2</v>
      </c>
      <c r="V54" s="177" t="s">
        <v>1940</v>
      </c>
      <c r="W54" s="177"/>
      <c r="X54" s="706"/>
      <c r="Y54" s="706"/>
      <c r="Z54" s="177"/>
      <c r="AA54" s="178"/>
      <c r="AB54" s="703"/>
    </row>
    <row r="55" spans="1:28" ht="13.5" customHeight="1" x14ac:dyDescent="0.25">
      <c r="A55" s="716"/>
      <c r="B55" s="712"/>
      <c r="C55" s="712"/>
      <c r="D55" s="712"/>
      <c r="E55" s="712"/>
      <c r="F55" s="712"/>
      <c r="G55" s="712"/>
      <c r="H55" s="712"/>
      <c r="I55" s="425"/>
      <c r="J55" s="728" t="s">
        <v>1941</v>
      </c>
      <c r="K55" s="1803"/>
      <c r="L55" s="1803"/>
      <c r="M55" s="1803"/>
      <c r="N55" s="2949" t="s">
        <v>1942</v>
      </c>
      <c r="O55" s="2949"/>
      <c r="P55" s="179"/>
      <c r="Q55" s="707"/>
      <c r="R55" s="178"/>
      <c r="S55" s="722"/>
      <c r="T55" s="722"/>
      <c r="U55" s="712">
        <v>3</v>
      </c>
      <c r="V55" s="712" t="s">
        <v>1943</v>
      </c>
      <c r="W55" s="712"/>
      <c r="X55" s="722"/>
      <c r="Y55" s="722"/>
      <c r="Z55" s="722"/>
      <c r="AA55" s="723"/>
      <c r="AB55" s="703"/>
    </row>
    <row r="56" spans="1:28" ht="13.5" customHeight="1" x14ac:dyDescent="0.25">
      <c r="A56" s="704">
        <f>A46+0.01</f>
        <v>11.249999999999995</v>
      </c>
      <c r="B56" s="2404" t="s">
        <v>1944</v>
      </c>
      <c r="C56" s="2404"/>
      <c r="D56" s="2404"/>
      <c r="E56" s="2404"/>
      <c r="F56" s="2404"/>
      <c r="G56" s="2404"/>
      <c r="H56" s="2404"/>
      <c r="I56" s="2404"/>
      <c r="J56" s="1804"/>
      <c r="K56" s="1803"/>
      <c r="L56" s="1803"/>
      <c r="M56" s="1803"/>
      <c r="N56" s="177"/>
      <c r="O56" s="177"/>
      <c r="P56" s="177"/>
      <c r="Q56" s="177"/>
      <c r="R56" s="178"/>
      <c r="S56" s="726">
        <f>S51+0.01</f>
        <v>11.359999999999992</v>
      </c>
      <c r="T56" s="169" t="s">
        <v>1945</v>
      </c>
      <c r="U56" s="724"/>
      <c r="V56" s="720"/>
      <c r="W56" s="720"/>
      <c r="X56" s="169"/>
      <c r="Y56" s="169"/>
      <c r="Z56" s="169"/>
      <c r="AA56" s="170"/>
      <c r="AB56" s="730"/>
    </row>
    <row r="57" spans="1:28" ht="13.5" customHeight="1" x14ac:dyDescent="0.25">
      <c r="A57" s="433"/>
      <c r="B57" s="2404"/>
      <c r="C57" s="2404"/>
      <c r="D57" s="2404"/>
      <c r="E57" s="2404"/>
      <c r="F57" s="2404"/>
      <c r="G57" s="2404"/>
      <c r="H57" s="2404"/>
      <c r="I57" s="2404"/>
      <c r="J57" s="2940" t="s">
        <v>1946</v>
      </c>
      <c r="K57" s="2941"/>
      <c r="L57" s="2941"/>
      <c r="M57" s="2941"/>
      <c r="N57" s="1248"/>
      <c r="O57" s="1248"/>
      <c r="P57" s="215"/>
      <c r="Q57" s="215"/>
      <c r="R57" s="206"/>
      <c r="S57" s="700"/>
      <c r="T57" s="177"/>
      <c r="U57" s="709"/>
      <c r="V57" s="706"/>
      <c r="W57" s="706"/>
      <c r="X57" s="177"/>
      <c r="Y57" s="177"/>
      <c r="Z57" s="177"/>
      <c r="AA57" s="178"/>
      <c r="AB57" s="730"/>
    </row>
    <row r="58" spans="1:28" ht="13.5" x14ac:dyDescent="0.25">
      <c r="A58" s="433"/>
      <c r="B58" s="1177"/>
      <c r="C58" s="177">
        <v>1</v>
      </c>
      <c r="D58" s="177" t="s">
        <v>1947</v>
      </c>
      <c r="E58" s="1248"/>
      <c r="F58" s="1363"/>
      <c r="G58" s="1363"/>
      <c r="H58" s="1364"/>
      <c r="I58" s="1177"/>
      <c r="J58" s="2940"/>
      <c r="K58" s="2941"/>
      <c r="L58" s="2941"/>
      <c r="M58" s="2941"/>
      <c r="N58" s="2949" t="s">
        <v>1948</v>
      </c>
      <c r="O58" s="2949"/>
      <c r="P58" s="215"/>
      <c r="Q58" s="215"/>
      <c r="R58" s="206"/>
      <c r="S58" s="1361"/>
      <c r="T58" s="2190">
        <v>1</v>
      </c>
      <c r="U58" s="2190" t="s">
        <v>3926</v>
      </c>
      <c r="V58" s="2190"/>
      <c r="W58" s="2190"/>
      <c r="X58" s="2273" t="s">
        <v>4179</v>
      </c>
      <c r="Y58" s="2275"/>
      <c r="Z58" s="1248"/>
      <c r="AA58" s="1250"/>
      <c r="AB58" s="730"/>
    </row>
    <row r="59" spans="1:28" ht="13.5" x14ac:dyDescent="0.25">
      <c r="A59" s="716"/>
      <c r="B59" s="1795"/>
      <c r="C59" s="712">
        <v>2</v>
      </c>
      <c r="D59" s="712" t="str">
        <f>CONCATENATE("Não ►(", TEXT(A65,"0,27"),")")</f>
        <v>Não ►(11,27)</v>
      </c>
      <c r="E59" s="1362"/>
      <c r="F59" s="1362"/>
      <c r="G59" s="1362"/>
      <c r="H59" s="1362"/>
      <c r="I59" s="1362"/>
      <c r="J59" s="2942"/>
      <c r="K59" s="2943"/>
      <c r="L59" s="2943"/>
      <c r="M59" s="2943"/>
      <c r="N59" s="1808"/>
      <c r="O59" s="1808"/>
      <c r="P59" s="1808"/>
      <c r="Q59" s="1808"/>
      <c r="R59" s="1809"/>
      <c r="S59" s="1361"/>
      <c r="T59" s="2190">
        <v>2</v>
      </c>
      <c r="U59" s="2190" t="s">
        <v>3927</v>
      </c>
      <c r="V59" s="2190"/>
      <c r="W59" s="2190"/>
      <c r="X59" s="2200"/>
      <c r="Y59" s="1248"/>
      <c r="Z59" s="1248"/>
      <c r="AA59" s="1250"/>
      <c r="AB59" s="730"/>
    </row>
    <row r="60" spans="1:28" ht="13.5" customHeight="1" x14ac:dyDescent="0.25">
      <c r="A60" s="377">
        <f>A56+0.01</f>
        <v>11.259999999999994</v>
      </c>
      <c r="B60" s="2919" t="s">
        <v>1949</v>
      </c>
      <c r="C60" s="2919"/>
      <c r="D60" s="2919"/>
      <c r="E60" s="2919"/>
      <c r="F60" s="2919"/>
      <c r="G60" s="2919"/>
      <c r="H60" s="2919"/>
      <c r="I60" s="2919"/>
      <c r="J60" s="727">
        <f>J52+0.01</f>
        <v>11.299999999999994</v>
      </c>
      <c r="K60" s="2847" t="s">
        <v>3593</v>
      </c>
      <c r="L60" s="2847"/>
      <c r="M60" s="2847"/>
      <c r="N60" s="2847"/>
      <c r="O60" s="2847"/>
      <c r="P60" s="2847"/>
      <c r="Q60" s="2847"/>
      <c r="R60" s="2524"/>
      <c r="S60" s="1806"/>
      <c r="T60" s="2190">
        <v>3</v>
      </c>
      <c r="U60" s="2190" t="s">
        <v>3928</v>
      </c>
      <c r="V60" s="2214"/>
      <c r="W60" s="2214"/>
      <c r="X60" s="2214"/>
      <c r="Y60" s="1253"/>
      <c r="Z60" s="1253"/>
      <c r="AA60" s="1256"/>
      <c r="AB60" s="730"/>
    </row>
    <row r="61" spans="1:28" ht="13.5" customHeight="1" x14ac:dyDescent="0.25">
      <c r="A61" s="704"/>
      <c r="B61" s="2404"/>
      <c r="C61" s="2404"/>
      <c r="D61" s="2404"/>
      <c r="E61" s="2404"/>
      <c r="F61" s="2404"/>
      <c r="G61" s="2404"/>
      <c r="H61" s="2404"/>
      <c r="I61" s="2404"/>
      <c r="J61" s="846"/>
      <c r="K61" s="2847"/>
      <c r="L61" s="2847"/>
      <c r="M61" s="2847"/>
      <c r="N61" s="2847"/>
      <c r="O61" s="2847"/>
      <c r="P61" s="2847"/>
      <c r="Q61" s="2847"/>
      <c r="R61" s="2524"/>
      <c r="S61" s="726">
        <f>S56+0.01</f>
        <v>11.369999999999992</v>
      </c>
      <c r="T61" s="169" t="s">
        <v>1950</v>
      </c>
      <c r="U61" s="169"/>
      <c r="V61" s="1616"/>
      <c r="W61" s="169"/>
      <c r="X61" s="169"/>
      <c r="Y61" s="169"/>
      <c r="Z61" s="169"/>
      <c r="AA61" s="170"/>
      <c r="AB61" s="730"/>
    </row>
    <row r="62" spans="1:28" ht="13.5" customHeight="1" x14ac:dyDescent="0.25">
      <c r="A62" s="704"/>
      <c r="B62" s="705"/>
      <c r="C62" s="177"/>
      <c r="D62" s="177"/>
      <c r="E62" s="177"/>
      <c r="F62" s="177"/>
      <c r="G62" s="177"/>
      <c r="H62" s="177"/>
      <c r="I62" s="177"/>
      <c r="J62" s="1372"/>
      <c r="K62" s="2847"/>
      <c r="L62" s="2847"/>
      <c r="M62" s="2847"/>
      <c r="N62" s="2847"/>
      <c r="O62" s="2847"/>
      <c r="P62" s="2847"/>
      <c r="Q62" s="2847"/>
      <c r="R62" s="2524"/>
      <c r="S62" s="177"/>
      <c r="U62" s="177"/>
      <c r="V62" s="177"/>
      <c r="W62" s="177"/>
      <c r="X62" s="177"/>
      <c r="Y62" s="177"/>
      <c r="Z62" s="177"/>
      <c r="AA62" s="178"/>
      <c r="AB62" s="730"/>
    </row>
    <row r="63" spans="1:28" ht="13.5" customHeight="1" x14ac:dyDescent="0.25">
      <c r="A63" s="704"/>
      <c r="B63" s="177"/>
      <c r="C63" s="177"/>
      <c r="D63" s="177"/>
      <c r="E63" s="177"/>
      <c r="F63" s="177"/>
      <c r="G63" s="177"/>
      <c r="H63" s="177"/>
      <c r="I63" s="177"/>
      <c r="J63" s="2944" t="str">
        <f>CONCATENATE("Se a fonte se situar no agregado familiar, inscrever 0 ► (",TEXT(ROUND(J73,2),"0,32"),")")</f>
        <v>Se a fonte se situar no agregado familiar, inscrever 0 ► (11,32)</v>
      </c>
      <c r="K63" s="2945"/>
      <c r="L63" s="2945"/>
      <c r="M63" s="2945"/>
      <c r="N63" s="2945"/>
      <c r="O63" s="2190"/>
      <c r="P63" s="2190"/>
      <c r="Q63" s="2190"/>
      <c r="R63" s="2207"/>
      <c r="S63" s="177"/>
      <c r="T63" s="177"/>
      <c r="U63" s="177"/>
      <c r="V63" s="177"/>
      <c r="W63" s="177"/>
      <c r="X63" s="177"/>
      <c r="Y63" s="177"/>
      <c r="Z63" s="177"/>
      <c r="AA63" s="178"/>
      <c r="AB63" s="730"/>
    </row>
    <row r="64" spans="1:28" ht="13.5" customHeight="1" x14ac:dyDescent="0.25">
      <c r="A64" s="1251"/>
      <c r="B64" s="1365"/>
      <c r="C64" s="1252"/>
      <c r="D64" s="1252"/>
      <c r="E64" s="1252"/>
      <c r="F64" s="1252"/>
      <c r="G64" s="1252"/>
      <c r="H64" s="1252"/>
      <c r="I64" s="1252"/>
      <c r="J64" s="2946"/>
      <c r="K64" s="2947"/>
      <c r="L64" s="2947"/>
      <c r="M64" s="2947"/>
      <c r="N64" s="2947"/>
      <c r="O64" s="2208"/>
      <c r="P64" s="2208"/>
      <c r="Q64" s="2208"/>
      <c r="R64" s="2209"/>
      <c r="S64" s="433"/>
      <c r="T64" s="707" t="s">
        <v>1951</v>
      </c>
      <c r="U64" s="725"/>
      <c r="V64" s="179"/>
      <c r="W64" s="177"/>
      <c r="X64" s="177"/>
      <c r="Y64" s="177"/>
      <c r="Z64" s="177"/>
      <c r="AA64" s="178"/>
      <c r="AB64" s="730"/>
    </row>
    <row r="65" spans="1:28" ht="13.5" x14ac:dyDescent="0.25">
      <c r="A65" s="377">
        <f>A60+0.01</f>
        <v>11.269999999999994</v>
      </c>
      <c r="B65" s="2919" t="s">
        <v>1952</v>
      </c>
      <c r="C65" s="2919"/>
      <c r="D65" s="2919"/>
      <c r="E65" s="2919"/>
      <c r="F65" s="2919"/>
      <c r="G65" s="2919"/>
      <c r="H65" s="2919"/>
      <c r="I65" s="2920"/>
      <c r="J65" s="2210">
        <f>J60+0.01</f>
        <v>11.309999999999993</v>
      </c>
      <c r="K65" s="2925" t="s">
        <v>3594</v>
      </c>
      <c r="L65" s="2925"/>
      <c r="M65" s="2925"/>
      <c r="N65" s="2925"/>
      <c r="O65" s="2925"/>
      <c r="P65" s="2925"/>
      <c r="Q65" s="2925"/>
      <c r="R65" s="2926"/>
      <c r="S65" s="433"/>
      <c r="T65" s="706" t="s">
        <v>1953</v>
      </c>
      <c r="U65" s="1249"/>
      <c r="V65" s="1248"/>
      <c r="W65" s="1248"/>
      <c r="X65" s="177"/>
      <c r="Y65" s="177"/>
      <c r="Z65" s="177"/>
      <c r="AA65" s="178"/>
      <c r="AB65" s="730"/>
    </row>
    <row r="66" spans="1:28" ht="13.5" customHeight="1" x14ac:dyDescent="0.25">
      <c r="A66" s="704"/>
      <c r="B66" s="2404"/>
      <c r="C66" s="2404"/>
      <c r="D66" s="2404"/>
      <c r="E66" s="2404"/>
      <c r="F66" s="2404"/>
      <c r="G66" s="2404"/>
      <c r="H66" s="2404"/>
      <c r="I66" s="2415"/>
      <c r="J66" s="2211"/>
      <c r="K66" s="2847"/>
      <c r="L66" s="2847"/>
      <c r="M66" s="2847"/>
      <c r="N66" s="2847"/>
      <c r="O66" s="2847"/>
      <c r="P66" s="2847"/>
      <c r="Q66" s="2847"/>
      <c r="R66" s="2524"/>
      <c r="S66" s="433"/>
      <c r="T66" s="706" t="s">
        <v>1954</v>
      </c>
      <c r="U66" s="1249"/>
      <c r="V66" s="1248"/>
      <c r="W66" s="1248"/>
      <c r="X66" s="177"/>
      <c r="Y66" s="177"/>
      <c r="Z66" s="177"/>
      <c r="AA66" s="178"/>
      <c r="AB66" s="730"/>
    </row>
    <row r="67" spans="1:28" ht="13.5" x14ac:dyDescent="0.25">
      <c r="A67" s="729"/>
      <c r="B67" s="1182" t="s">
        <v>1955</v>
      </c>
      <c r="C67" s="177"/>
      <c r="D67" s="177"/>
      <c r="E67" s="177"/>
      <c r="F67" s="177"/>
      <c r="G67" s="177"/>
      <c r="H67" s="177"/>
      <c r="I67" s="178"/>
      <c r="J67" s="2212"/>
      <c r="K67" s="2847"/>
      <c r="L67" s="2847"/>
      <c r="M67" s="2847"/>
      <c r="N67" s="2847"/>
      <c r="O67" s="2847"/>
      <c r="P67" s="2847"/>
      <c r="Q67" s="2847"/>
      <c r="R67" s="2524"/>
      <c r="S67" s="433"/>
      <c r="T67" s="706" t="s">
        <v>1956</v>
      </c>
      <c r="U67" s="1249"/>
      <c r="V67" s="1248"/>
      <c r="W67" s="1248"/>
      <c r="X67" s="177"/>
      <c r="Y67" s="177"/>
      <c r="Z67" s="177"/>
      <c r="AA67" s="178"/>
      <c r="AB67" s="730"/>
    </row>
    <row r="68" spans="1:28" ht="13.5" x14ac:dyDescent="0.25">
      <c r="A68" s="729">
        <v>1</v>
      </c>
      <c r="B68" s="1176" t="s">
        <v>1957</v>
      </c>
      <c r="C68" s="177"/>
      <c r="D68" s="177"/>
      <c r="E68" s="177"/>
      <c r="F68" s="177"/>
      <c r="G68" s="177"/>
      <c r="H68" s="177"/>
      <c r="I68" s="178"/>
      <c r="J68" s="727" t="s">
        <v>1958</v>
      </c>
      <c r="K68" s="705"/>
      <c r="L68" s="177"/>
      <c r="M68" s="177"/>
      <c r="N68" s="725" t="s">
        <v>1959</v>
      </c>
      <c r="O68" s="179"/>
      <c r="P68" s="179"/>
      <c r="Q68" s="707"/>
      <c r="R68" s="178"/>
      <c r="S68" s="716"/>
      <c r="T68" s="722" t="s">
        <v>1960</v>
      </c>
      <c r="U68" s="1252"/>
      <c r="V68" s="1252"/>
      <c r="W68" s="1252"/>
      <c r="X68" s="712"/>
      <c r="Y68" s="712"/>
      <c r="Z68" s="712"/>
      <c r="AA68" s="425"/>
      <c r="AB68" s="730"/>
    </row>
    <row r="69" spans="1:28" ht="13.5" x14ac:dyDescent="0.25">
      <c r="A69" s="729">
        <v>2</v>
      </c>
      <c r="B69" s="1176" t="s">
        <v>1961</v>
      </c>
      <c r="C69" s="177"/>
      <c r="D69" s="177"/>
      <c r="E69" s="177"/>
      <c r="F69" s="177"/>
      <c r="G69" s="179" t="s">
        <v>1962</v>
      </c>
      <c r="H69" s="177"/>
      <c r="I69" s="178"/>
      <c r="J69" s="708"/>
      <c r="K69" s="706"/>
      <c r="L69" s="706"/>
      <c r="M69" s="706"/>
      <c r="N69" s="706"/>
      <c r="O69" s="706"/>
      <c r="P69" s="706"/>
      <c r="Q69" s="706"/>
      <c r="R69" s="715"/>
      <c r="S69" s="171">
        <f>S61+0.01</f>
        <v>11.379999999999992</v>
      </c>
      <c r="T69" s="701" t="s">
        <v>1963</v>
      </c>
      <c r="U69" s="701"/>
      <c r="V69" s="701"/>
      <c r="W69" s="701"/>
      <c r="X69" s="701"/>
      <c r="Y69" s="701"/>
      <c r="Z69" s="701"/>
      <c r="AA69" s="897"/>
      <c r="AB69" s="730"/>
    </row>
    <row r="70" spans="1:28" ht="13.5" customHeight="1" x14ac:dyDescent="0.25">
      <c r="A70" s="729">
        <v>3</v>
      </c>
      <c r="B70" s="1176" t="s">
        <v>1964</v>
      </c>
      <c r="C70" s="177"/>
      <c r="D70" s="177"/>
      <c r="E70" s="177"/>
      <c r="F70" s="177"/>
      <c r="G70" s="177"/>
      <c r="H70" s="177"/>
      <c r="I70" s="178"/>
      <c r="J70" s="2940" t="s">
        <v>1965</v>
      </c>
      <c r="K70" s="2941"/>
      <c r="L70" s="2941"/>
      <c r="M70" s="2941"/>
      <c r="N70" s="1803"/>
      <c r="O70" s="1803"/>
      <c r="P70" s="179"/>
      <c r="Q70" s="707"/>
      <c r="R70" s="178"/>
      <c r="S70" s="704"/>
      <c r="T70" s="705">
        <v>1</v>
      </c>
      <c r="U70" s="1176" t="s">
        <v>1966</v>
      </c>
      <c r="V70" s="177"/>
      <c r="W70" s="177"/>
      <c r="X70" s="177"/>
      <c r="Y70" s="177"/>
      <c r="Z70" s="177"/>
      <c r="AA70" s="178"/>
      <c r="AB70" s="730"/>
    </row>
    <row r="71" spans="1:28" ht="13.5" customHeight="1" x14ac:dyDescent="0.25">
      <c r="A71" s="729">
        <v>4</v>
      </c>
      <c r="B71" s="1176" t="s">
        <v>1967</v>
      </c>
      <c r="C71" s="177"/>
      <c r="D71" s="177"/>
      <c r="E71" s="177"/>
      <c r="F71" s="177"/>
      <c r="G71" s="177"/>
      <c r="H71" s="177"/>
      <c r="I71" s="178"/>
      <c r="J71" s="2940"/>
      <c r="K71" s="2941"/>
      <c r="L71" s="2941"/>
      <c r="M71" s="2941"/>
      <c r="N71" s="2949" t="s">
        <v>1968</v>
      </c>
      <c r="O71" s="2949"/>
      <c r="P71" s="179"/>
      <c r="Q71" s="177"/>
      <c r="R71" s="178"/>
      <c r="S71" s="704"/>
      <c r="T71" s="705">
        <v>2</v>
      </c>
      <c r="U71" s="1176" t="str">
        <f>CONCATENATE("Electricidade (gerador) ► (",TEXT(ROUND(A97,2),"0,43"),")")</f>
        <v>Electricidade (gerador) ► (11,43)</v>
      </c>
      <c r="V71" s="177"/>
      <c r="W71" s="177"/>
      <c r="X71" s="177"/>
      <c r="Y71" s="177"/>
      <c r="Z71" s="177"/>
      <c r="AA71" s="178"/>
      <c r="AB71" s="730"/>
    </row>
    <row r="72" spans="1:28" ht="13.5" x14ac:dyDescent="0.25">
      <c r="A72" s="729"/>
      <c r="B72" s="1182" t="s">
        <v>1969</v>
      </c>
      <c r="C72" s="177"/>
      <c r="D72" s="177"/>
      <c r="E72" s="177"/>
      <c r="F72" s="177"/>
      <c r="G72" s="177"/>
      <c r="H72" s="177"/>
      <c r="I72" s="178"/>
      <c r="J72" s="2942"/>
      <c r="K72" s="2943"/>
      <c r="L72" s="2943"/>
      <c r="M72" s="2943"/>
      <c r="N72" s="1253"/>
      <c r="O72" s="1253"/>
      <c r="P72" s="1750"/>
      <c r="Q72" s="1807"/>
      <c r="R72" s="425"/>
      <c r="S72" s="704"/>
      <c r="T72" s="705">
        <v>3</v>
      </c>
      <c r="U72" s="1176" t="str">
        <f>CONCATENATE("Candeeiro a petróleo ► (",TEXT(ROUND(A97,2),"0,43"),")")</f>
        <v>Candeeiro a petróleo ► (11,43)</v>
      </c>
      <c r="V72" s="177"/>
      <c r="W72" s="177"/>
      <c r="X72" s="177"/>
      <c r="Y72" s="177"/>
      <c r="Z72" s="177"/>
      <c r="AA72" s="178"/>
      <c r="AB72" s="730"/>
    </row>
    <row r="73" spans="1:28" ht="13.5" customHeight="1" x14ac:dyDescent="0.25">
      <c r="A73" s="729">
        <v>5</v>
      </c>
      <c r="B73" s="1176" t="s">
        <v>1970</v>
      </c>
      <c r="C73" s="177"/>
      <c r="D73" s="177"/>
      <c r="E73" s="177"/>
      <c r="F73" s="177"/>
      <c r="G73" s="177"/>
      <c r="H73" s="177"/>
      <c r="I73" s="178"/>
      <c r="J73" s="2210">
        <f>J65+0.01</f>
        <v>11.319999999999993</v>
      </c>
      <c r="K73" s="2925" t="s">
        <v>3589</v>
      </c>
      <c r="L73" s="2925"/>
      <c r="M73" s="2925"/>
      <c r="N73" s="2925"/>
      <c r="O73" s="2925"/>
      <c r="P73" s="2925"/>
      <c r="Q73" s="2925"/>
      <c r="R73" s="2926"/>
      <c r="S73" s="704"/>
      <c r="T73" s="705">
        <v>4</v>
      </c>
      <c r="U73" s="1176" t="str">
        <f>CONCATENATE("Candeeiro a pilhas ► (",TEXT(ROUND(A97,2),"0,00"),")")</f>
        <v>Candeeiro a pilhas ► (11,43)</v>
      </c>
      <c r="V73" s="177"/>
      <c r="W73" s="177"/>
      <c r="X73" s="177"/>
      <c r="Y73" s="177"/>
      <c r="Z73" s="177"/>
      <c r="AA73" s="178"/>
      <c r="AB73" s="730"/>
    </row>
    <row r="74" spans="1:28" ht="13.5" x14ac:dyDescent="0.25">
      <c r="A74" s="729">
        <v>6</v>
      </c>
      <c r="B74" s="1176" t="s">
        <v>1971</v>
      </c>
      <c r="C74" s="177"/>
      <c r="D74" s="177"/>
      <c r="E74" s="177"/>
      <c r="F74" s="177"/>
      <c r="G74" s="177"/>
      <c r="H74" s="177"/>
      <c r="I74" s="178"/>
      <c r="J74" s="733"/>
      <c r="K74" s="252"/>
      <c r="L74" s="252"/>
      <c r="M74" s="252"/>
      <c r="N74" s="252"/>
      <c r="O74" s="252"/>
      <c r="P74" s="252"/>
      <c r="Q74" s="252"/>
      <c r="R74" s="199"/>
      <c r="S74" s="704"/>
      <c r="T74" s="2203">
        <v>5</v>
      </c>
      <c r="U74" s="2213" t="str">
        <f>CONCATENATE("Parafina/Lenha/Madeira► (",TEXT(ROUND(A97,2),"0,00"),")")</f>
        <v>Parafina/Lenha/Madeira► (11,43)</v>
      </c>
      <c r="V74" s="2190"/>
      <c r="W74" s="2190"/>
      <c r="X74" s="177"/>
      <c r="Y74" s="177"/>
      <c r="Z74" s="177"/>
      <c r="AA74" s="178"/>
      <c r="AB74" s="730"/>
    </row>
    <row r="75" spans="1:28" ht="13.5" x14ac:dyDescent="0.25">
      <c r="A75" s="729"/>
      <c r="B75" s="1182" t="s">
        <v>1972</v>
      </c>
      <c r="C75" s="177"/>
      <c r="D75" s="177"/>
      <c r="E75" s="177"/>
      <c r="F75" s="177"/>
      <c r="G75" s="177"/>
      <c r="H75" s="177"/>
      <c r="I75" s="178"/>
      <c r="J75" s="733"/>
      <c r="K75" s="731"/>
      <c r="L75" s="731"/>
      <c r="M75" s="177" t="s">
        <v>1973</v>
      </c>
      <c r="N75" s="177"/>
      <c r="O75" s="177"/>
      <c r="P75" s="719"/>
      <c r="Q75" s="177"/>
      <c r="R75" s="178"/>
      <c r="S75" s="402"/>
      <c r="T75" s="709">
        <v>6</v>
      </c>
      <c r="U75" s="1176" t="str">
        <f>CONCATENATE("Placa solar ► (", TEXT(ROUND(A97,2),"0,43"),")")</f>
        <v>Placa solar ► (11,43)</v>
      </c>
      <c r="V75" s="1248"/>
      <c r="W75" s="1248"/>
      <c r="X75" s="177"/>
      <c r="Y75" s="713"/>
      <c r="Z75" s="713"/>
      <c r="AA75" s="178"/>
      <c r="AB75" s="730"/>
    </row>
    <row r="76" spans="1:28" ht="13.5" x14ac:dyDescent="0.25">
      <c r="A76" s="676">
        <v>7</v>
      </c>
      <c r="B76" s="1176" t="s">
        <v>1974</v>
      </c>
      <c r="C76" s="177"/>
      <c r="D76" s="177"/>
      <c r="E76" s="177"/>
      <c r="F76" s="177"/>
      <c r="G76" s="177"/>
      <c r="H76" s="177"/>
      <c r="I76" s="178"/>
      <c r="J76" s="433"/>
      <c r="K76" s="177"/>
      <c r="L76" s="177"/>
      <c r="M76" s="177" t="str">
        <f>CONCATENATE("2 Não ► (",ROUND(S46,2),")")</f>
        <v>2 Não ► (11,34)</v>
      </c>
      <c r="N76" s="177"/>
      <c r="O76" s="721"/>
      <c r="P76" s="177"/>
      <c r="Q76" s="177"/>
      <c r="R76" s="178"/>
      <c r="S76" s="716"/>
      <c r="T76" s="2067">
        <v>7</v>
      </c>
      <c r="U76" s="2068" t="str">
        <f>CONCATENATE("outros (a precisar) ► (",TEXT(ROUND(A97,2),"0,00"),")")</f>
        <v>outros (a precisar) ► (11,43)</v>
      </c>
      <c r="V76" s="2069"/>
      <c r="W76" s="2069"/>
      <c r="X76" s="2069"/>
      <c r="Y76" s="712"/>
      <c r="Z76" s="712"/>
      <c r="AA76" s="425"/>
      <c r="AB76" s="730"/>
    </row>
    <row r="77" spans="1:28" ht="13.5" x14ac:dyDescent="0.25">
      <c r="A77" s="676"/>
      <c r="B77" s="1176"/>
      <c r="C77" s="177"/>
      <c r="D77" s="177"/>
      <c r="E77" s="177"/>
      <c r="F77" s="177"/>
      <c r="G77" s="177"/>
      <c r="H77" s="177"/>
      <c r="I77" s="178"/>
      <c r="J77" s="433"/>
      <c r="K77" s="177"/>
      <c r="L77" s="177"/>
      <c r="M77" s="177"/>
      <c r="N77" s="177"/>
      <c r="O77" s="721"/>
      <c r="P77" s="177"/>
      <c r="Q77" s="177"/>
      <c r="R77" s="178"/>
      <c r="S77" s="433"/>
      <c r="T77" s="2066">
        <v>8</v>
      </c>
      <c r="U77" s="2070" t="str">
        <f>CONCATENATE("Vela ► (",TEXT(ROUND(A97,2),"0,00"),")")</f>
        <v>Vela ► (11,43)</v>
      </c>
      <c r="V77" s="2070"/>
      <c r="W77" s="2071"/>
      <c r="X77" s="2070"/>
      <c r="Y77" s="177"/>
      <c r="Z77" s="177"/>
      <c r="AA77" s="178"/>
      <c r="AB77" s="730"/>
    </row>
    <row r="78" spans="1:28" ht="13.5" x14ac:dyDescent="0.25">
      <c r="A78" s="676">
        <v>8</v>
      </c>
      <c r="B78" s="1176" t="s">
        <v>1975</v>
      </c>
      <c r="C78" s="177"/>
      <c r="D78" s="177"/>
      <c r="E78" s="177"/>
      <c r="F78" s="177"/>
      <c r="G78" s="177"/>
      <c r="H78" s="177"/>
      <c r="I78" s="178"/>
      <c r="J78" s="433"/>
      <c r="K78" s="177"/>
      <c r="L78" s="177"/>
      <c r="M78" s="177" t="str">
        <f>CONCATENATE("3 Não sabe ► (",ROUND(S46,2),")")</f>
        <v>3 Não sabe ► (11,34)</v>
      </c>
      <c r="N78" s="177"/>
      <c r="O78" s="177"/>
      <c r="P78" s="177"/>
      <c r="Q78" s="177"/>
      <c r="R78" s="178"/>
      <c r="S78" s="171">
        <f>S69+0.01</f>
        <v>11.389999999999992</v>
      </c>
      <c r="T78" s="2919" t="s">
        <v>1976</v>
      </c>
      <c r="U78" s="2919"/>
      <c r="V78" s="2919"/>
      <c r="W78" s="2919"/>
      <c r="X78" s="2919"/>
      <c r="Y78" s="2919"/>
      <c r="Z78" s="2919"/>
      <c r="AA78" s="2920"/>
      <c r="AB78" s="730"/>
    </row>
    <row r="79" spans="1:28" ht="13.5" customHeight="1" x14ac:dyDescent="0.25">
      <c r="A79" s="676">
        <v>9</v>
      </c>
      <c r="B79" s="1176" t="s">
        <v>1977</v>
      </c>
      <c r="C79" s="177"/>
      <c r="D79" s="177"/>
      <c r="E79" s="177"/>
      <c r="F79" s="177"/>
      <c r="G79" s="177"/>
      <c r="H79" s="177"/>
      <c r="I79" s="178"/>
      <c r="J79" s="171">
        <f>J73+0.01</f>
        <v>11.329999999999993</v>
      </c>
      <c r="K79" s="2925" t="s">
        <v>3590</v>
      </c>
      <c r="L79" s="2925"/>
      <c r="M79" s="2925"/>
      <c r="N79" s="2925"/>
      <c r="O79" s="2925"/>
      <c r="P79" s="2925"/>
      <c r="Q79" s="2925"/>
      <c r="R79" s="2926"/>
      <c r="S79" s="704"/>
      <c r="T79" s="2404"/>
      <c r="U79" s="2404"/>
      <c r="V79" s="2404"/>
      <c r="W79" s="2404"/>
      <c r="X79" s="2404"/>
      <c r="Y79" s="2404"/>
      <c r="Z79" s="2404"/>
      <c r="AA79" s="2415"/>
      <c r="AB79" s="730"/>
    </row>
    <row r="80" spans="1:28" ht="13.5" customHeight="1" x14ac:dyDescent="0.25">
      <c r="A80" s="676">
        <v>10</v>
      </c>
      <c r="B80" s="1176" t="s">
        <v>1978</v>
      </c>
      <c r="C80" s="177"/>
      <c r="D80" s="177"/>
      <c r="E80" s="177"/>
      <c r="F80" s="177"/>
      <c r="G80" s="177"/>
      <c r="H80" s="177"/>
      <c r="I80" s="178"/>
      <c r="J80" s="727"/>
      <c r="K80" s="2847"/>
      <c r="L80" s="2847"/>
      <c r="M80" s="2847"/>
      <c r="N80" s="2847"/>
      <c r="O80" s="2847"/>
      <c r="P80" s="2847"/>
      <c r="Q80" s="2847"/>
      <c r="R80" s="2524"/>
      <c r="S80" s="1247"/>
      <c r="T80" s="1248"/>
      <c r="U80" s="1249"/>
      <c r="V80" s="1248"/>
      <c r="W80" s="177" t="s">
        <v>1979</v>
      </c>
      <c r="X80" s="1248"/>
      <c r="Y80" s="1248"/>
      <c r="Z80" s="1248"/>
      <c r="AA80" s="1250"/>
      <c r="AB80" s="730"/>
    </row>
    <row r="81" spans="1:28" ht="13.5" x14ac:dyDescent="0.25">
      <c r="A81" s="676"/>
      <c r="B81" s="1182" t="s">
        <v>1980</v>
      </c>
      <c r="C81" s="177"/>
      <c r="D81" s="177"/>
      <c r="E81" s="177"/>
      <c r="F81" s="177"/>
      <c r="G81" s="179" t="s">
        <v>1981</v>
      </c>
      <c r="H81" s="177"/>
      <c r="I81" s="178"/>
      <c r="J81" s="433"/>
      <c r="K81" s="2961" t="s">
        <v>1982</v>
      </c>
      <c r="L81" s="2961"/>
      <c r="M81" s="2961"/>
      <c r="N81" s="2961"/>
      <c r="O81" s="2961"/>
      <c r="P81" s="2961"/>
      <c r="Q81" s="731" t="s">
        <v>1983</v>
      </c>
      <c r="R81" s="898" t="s">
        <v>1984</v>
      </c>
      <c r="S81" s="716"/>
      <c r="T81" s="1253"/>
      <c r="U81" s="1365"/>
      <c r="V81" s="1253"/>
      <c r="W81" s="712" t="str">
        <f>CONCATENATE("2 Não ► (",TEXT(ROUND(A97,2),"0,43"),")")</f>
        <v>2 Não ► (11,43)</v>
      </c>
      <c r="X81" s="1253"/>
      <c r="Y81" s="1253"/>
      <c r="Z81" s="1253"/>
      <c r="AA81" s="1256"/>
      <c r="AB81" s="730"/>
    </row>
    <row r="82" spans="1:28" ht="13.5" customHeight="1" x14ac:dyDescent="0.25">
      <c r="A82" s="676">
        <v>11</v>
      </c>
      <c r="B82" s="1176" t="s">
        <v>1985</v>
      </c>
      <c r="C82" s="177"/>
      <c r="D82" s="177"/>
      <c r="E82" s="177"/>
      <c r="F82" s="177"/>
      <c r="G82" s="177"/>
      <c r="H82" s="177"/>
      <c r="I82" s="178"/>
      <c r="J82" s="704"/>
      <c r="K82" s="252"/>
      <c r="L82" s="177">
        <v>1</v>
      </c>
      <c r="M82" s="177" t="s">
        <v>1986</v>
      </c>
      <c r="N82" s="177"/>
      <c r="O82" s="721"/>
      <c r="P82" s="719"/>
      <c r="Q82" s="199"/>
      <c r="R82" s="899"/>
      <c r="S82" s="171">
        <f>S78+0.01</f>
        <v>11.399999999999991</v>
      </c>
      <c r="T82" s="2919" t="s">
        <v>1987</v>
      </c>
      <c r="U82" s="2919"/>
      <c r="V82" s="2919"/>
      <c r="W82" s="2919"/>
      <c r="X82" s="2919"/>
      <c r="Y82" s="2919"/>
      <c r="Z82" s="2919"/>
      <c r="AA82" s="2920"/>
      <c r="AB82" s="730"/>
    </row>
    <row r="83" spans="1:28" ht="13.5" x14ac:dyDescent="0.25">
      <c r="A83" s="676">
        <v>12</v>
      </c>
      <c r="B83" s="1176" t="s">
        <v>1988</v>
      </c>
      <c r="C83" s="177"/>
      <c r="D83" s="177"/>
      <c r="E83" s="177"/>
      <c r="F83" s="177"/>
      <c r="G83" s="177"/>
      <c r="H83" s="177"/>
      <c r="I83" s="178"/>
      <c r="J83" s="433"/>
      <c r="K83" s="177"/>
      <c r="L83" s="177">
        <v>2</v>
      </c>
      <c r="M83" s="177" t="s">
        <v>1989</v>
      </c>
      <c r="N83" s="177"/>
      <c r="O83" s="706"/>
      <c r="P83" s="706"/>
      <c r="Q83" s="178"/>
      <c r="R83" s="445"/>
      <c r="S83" s="433"/>
      <c r="T83" s="2404"/>
      <c r="U83" s="2404"/>
      <c r="V83" s="2404"/>
      <c r="W83" s="2404"/>
      <c r="X83" s="2404"/>
      <c r="Y83" s="2404"/>
      <c r="Z83" s="2404"/>
      <c r="AA83" s="2415"/>
      <c r="AB83" s="730"/>
    </row>
    <row r="84" spans="1:28" ht="13.5" customHeight="1" x14ac:dyDescent="0.25">
      <c r="A84" s="676">
        <v>13</v>
      </c>
      <c r="B84" s="1176" t="s">
        <v>1990</v>
      </c>
      <c r="C84" s="177"/>
      <c r="D84" s="177"/>
      <c r="E84" s="177"/>
      <c r="F84" s="177"/>
      <c r="G84" s="177"/>
      <c r="H84" s="177"/>
      <c r="I84" s="178"/>
      <c r="J84" s="708"/>
      <c r="K84" s="706"/>
      <c r="L84" s="177">
        <v>3</v>
      </c>
      <c r="M84" s="177" t="s">
        <v>1991</v>
      </c>
      <c r="N84" s="177"/>
      <c r="O84" s="706"/>
      <c r="P84" s="706"/>
      <c r="Q84" s="715"/>
      <c r="R84" s="900"/>
      <c r="S84" s="433"/>
      <c r="T84" s="177"/>
      <c r="U84" s="177"/>
      <c r="V84" s="177"/>
      <c r="W84" s="179" t="s">
        <v>1992</v>
      </c>
      <c r="X84" s="177"/>
      <c r="Y84" s="177"/>
      <c r="Z84" s="177"/>
      <c r="AA84" s="178"/>
      <c r="AB84" s="730"/>
    </row>
    <row r="85" spans="1:28" ht="13.5" customHeight="1" x14ac:dyDescent="0.25">
      <c r="A85" s="676"/>
      <c r="B85" s="1182" t="s">
        <v>1993</v>
      </c>
      <c r="C85" s="177"/>
      <c r="D85" s="177"/>
      <c r="E85" s="177"/>
      <c r="F85" s="177"/>
      <c r="G85" s="177"/>
      <c r="H85" s="177"/>
      <c r="I85" s="178"/>
      <c r="J85" s="727"/>
      <c r="K85" s="177"/>
      <c r="L85" s="177">
        <v>4</v>
      </c>
      <c r="M85" s="706" t="s">
        <v>1994</v>
      </c>
      <c r="N85" s="706"/>
      <c r="O85" s="177"/>
      <c r="P85" s="177"/>
      <c r="Q85" s="178"/>
      <c r="R85" s="445"/>
      <c r="S85" s="1247"/>
      <c r="T85" s="1248"/>
      <c r="U85" s="215"/>
      <c r="V85" s="215"/>
      <c r="W85" s="215"/>
      <c r="X85" s="215"/>
      <c r="Y85" s="215"/>
      <c r="Z85" s="215"/>
      <c r="AA85" s="206"/>
      <c r="AB85" s="730"/>
    </row>
    <row r="86" spans="1:28" ht="13.5" customHeight="1" x14ac:dyDescent="0.25">
      <c r="A86" s="676">
        <v>14</v>
      </c>
      <c r="B86" s="1176" t="s">
        <v>1995</v>
      </c>
      <c r="C86" s="177"/>
      <c r="D86" s="177"/>
      <c r="E86" s="177"/>
      <c r="F86" s="177"/>
      <c r="G86" s="177"/>
      <c r="H86" s="177"/>
      <c r="I86" s="178"/>
      <c r="J86" s="704"/>
      <c r="K86" s="177"/>
      <c r="L86" s="709"/>
      <c r="M86" s="706" t="s">
        <v>1996</v>
      </c>
      <c r="N86" s="706"/>
      <c r="O86" s="177"/>
      <c r="P86" s="177"/>
      <c r="Q86" s="178"/>
      <c r="R86" s="195"/>
      <c r="S86" s="171">
        <f>S82+0.01</f>
        <v>11.409999999999991</v>
      </c>
      <c r="T86" s="2959" t="s">
        <v>1997</v>
      </c>
      <c r="U86" s="2959"/>
      <c r="V86" s="2959"/>
      <c r="W86" s="2959"/>
      <c r="X86" s="2959"/>
      <c r="Y86" s="2959"/>
      <c r="Z86" s="2959"/>
      <c r="AA86" s="2960"/>
      <c r="AB86" s="730"/>
    </row>
    <row r="87" spans="1:28" ht="13.5" customHeight="1" x14ac:dyDescent="0.25">
      <c r="A87" s="676">
        <v>15</v>
      </c>
      <c r="B87" s="1176" t="s">
        <v>1998</v>
      </c>
      <c r="C87" s="1248"/>
      <c r="D87" s="1248"/>
      <c r="E87" s="177"/>
      <c r="F87" s="177"/>
      <c r="G87" s="177"/>
      <c r="H87" s="177"/>
      <c r="I87" s="178"/>
      <c r="J87" s="433"/>
      <c r="K87" s="177"/>
      <c r="L87" s="177">
        <v>5</v>
      </c>
      <c r="M87" s="705" t="s">
        <v>1999</v>
      </c>
      <c r="N87" s="177"/>
      <c r="O87" s="177"/>
      <c r="P87" s="177"/>
      <c r="Q87" s="178"/>
      <c r="R87" s="195"/>
      <c r="S87" s="433"/>
      <c r="T87" s="177"/>
      <c r="U87" s="177"/>
      <c r="V87" s="177"/>
      <c r="X87" s="90"/>
      <c r="Y87" s="90"/>
      <c r="Z87" s="177"/>
      <c r="AA87" s="178"/>
      <c r="AB87" s="730"/>
    </row>
    <row r="88" spans="1:28" ht="13.5" customHeight="1" x14ac:dyDescent="0.25">
      <c r="A88" s="676">
        <v>16</v>
      </c>
      <c r="B88" s="2213" t="s">
        <v>3925</v>
      </c>
      <c r="C88" s="2195"/>
      <c r="D88" s="2195"/>
      <c r="E88" s="2190"/>
      <c r="F88" s="177"/>
      <c r="G88" s="177"/>
      <c r="H88" s="177"/>
      <c r="I88" s="178"/>
      <c r="J88" s="433"/>
      <c r="K88" s="177"/>
      <c r="L88" s="177">
        <v>6</v>
      </c>
      <c r="M88" s="177" t="s">
        <v>2001</v>
      </c>
      <c r="N88" s="177"/>
      <c r="O88" s="177"/>
      <c r="P88" s="177"/>
      <c r="Q88" s="178"/>
      <c r="R88" s="195"/>
      <c r="S88" s="433"/>
      <c r="T88" s="177"/>
      <c r="U88" s="177"/>
      <c r="V88" s="177"/>
      <c r="W88" s="90" t="s">
        <v>2002</v>
      </c>
      <c r="X88" s="90"/>
      <c r="Y88" s="90"/>
      <c r="Z88" s="177"/>
      <c r="AA88" s="178"/>
      <c r="AB88" s="730"/>
    </row>
    <row r="89" spans="1:28" ht="13.5" x14ac:dyDescent="0.25">
      <c r="A89" s="676">
        <v>17</v>
      </c>
      <c r="B89" s="2213" t="s">
        <v>2000</v>
      </c>
      <c r="C89" s="2190"/>
      <c r="D89" s="2190"/>
      <c r="E89" s="2214"/>
      <c r="F89" s="1813"/>
      <c r="G89" s="1813"/>
      <c r="H89" s="1366"/>
      <c r="I89" s="1256"/>
      <c r="J89" s="716"/>
      <c r="K89" s="712"/>
      <c r="L89" s="712">
        <v>7</v>
      </c>
      <c r="M89" s="712" t="s">
        <v>2003</v>
      </c>
      <c r="N89" s="712"/>
      <c r="O89" s="712"/>
      <c r="P89" s="712"/>
      <c r="Q89" s="425"/>
      <c r="R89" s="195"/>
      <c r="S89" s="716"/>
      <c r="T89" s="712"/>
      <c r="U89" s="712"/>
      <c r="V89" s="712"/>
      <c r="W89" s="1810"/>
      <c r="X89" s="1810"/>
      <c r="Y89" s="1810"/>
      <c r="Z89" s="712"/>
      <c r="AA89" s="425"/>
      <c r="AB89" s="730"/>
    </row>
    <row r="90" spans="1:28" ht="13.5" x14ac:dyDescent="0.25">
      <c r="J90" s="177"/>
      <c r="K90" s="177"/>
      <c r="L90" s="177"/>
      <c r="M90" s="177"/>
      <c r="N90" s="177"/>
      <c r="O90" s="177"/>
      <c r="P90" s="177"/>
      <c r="Q90" s="177"/>
      <c r="R90" s="177"/>
      <c r="S90" s="177"/>
      <c r="T90" s="177"/>
      <c r="U90" s="177"/>
      <c r="V90" s="177"/>
      <c r="W90" s="177"/>
      <c r="X90" s="177"/>
      <c r="Y90" s="177"/>
      <c r="Z90" s="177"/>
      <c r="AA90" s="177"/>
      <c r="AB90" s="730"/>
    </row>
    <row r="91" spans="1:28" ht="13.5" x14ac:dyDescent="0.25">
      <c r="A91" s="171">
        <f>S86+0.01</f>
        <v>11.419999999999991</v>
      </c>
      <c r="B91" s="169" t="s">
        <v>2004</v>
      </c>
      <c r="C91" s="169"/>
      <c r="D91" s="169"/>
      <c r="E91" s="169"/>
      <c r="F91" s="169"/>
      <c r="G91" s="169"/>
      <c r="H91" s="169"/>
      <c r="I91" s="170"/>
      <c r="J91" s="171">
        <f>A124+0.01</f>
        <v>11.48999999999999</v>
      </c>
      <c r="K91" s="2927" t="s">
        <v>2005</v>
      </c>
      <c r="L91" s="2927"/>
      <c r="M91" s="2927"/>
      <c r="N91" s="2927"/>
      <c r="O91" s="2927"/>
      <c r="P91" s="2927"/>
      <c r="Q91" s="2927"/>
      <c r="R91" s="2928"/>
      <c r="S91" s="171">
        <f>J125+0.01</f>
        <v>11.549999999999988</v>
      </c>
      <c r="T91" s="720" t="s">
        <v>2006</v>
      </c>
      <c r="U91" s="169"/>
      <c r="V91" s="169"/>
      <c r="W91" s="169"/>
      <c r="X91" s="169"/>
      <c r="Y91" s="169"/>
      <c r="Z91" s="169"/>
      <c r="AA91" s="1718"/>
      <c r="AB91" s="730"/>
    </row>
    <row r="92" spans="1:28" ht="13.5" x14ac:dyDescent="0.25">
      <c r="A92" s="433"/>
      <c r="B92" s="179">
        <v>1</v>
      </c>
      <c r="C92" s="177" t="s">
        <v>2007</v>
      </c>
      <c r="D92" s="177"/>
      <c r="E92" s="177"/>
      <c r="F92" s="177"/>
      <c r="G92" s="177"/>
      <c r="H92" s="177"/>
      <c r="I92" s="178"/>
      <c r="J92" s="433"/>
      <c r="K92" s="177">
        <v>1</v>
      </c>
      <c r="L92" s="2190" t="s">
        <v>3930</v>
      </c>
      <c r="M92" s="2190"/>
      <c r="N92" s="2190"/>
      <c r="O92" s="2190"/>
      <c r="P92" s="2190"/>
      <c r="Q92" s="177"/>
      <c r="R92" s="178"/>
      <c r="S92" s="2937" t="s">
        <v>2008</v>
      </c>
      <c r="T92" s="2935"/>
      <c r="U92" s="2935"/>
      <c r="V92" s="2935"/>
      <c r="W92" s="2935"/>
      <c r="X92" s="1183"/>
      <c r="Y92" s="1183"/>
      <c r="Z92" s="1183"/>
      <c r="AA92" s="178"/>
      <c r="AB92" s="730"/>
    </row>
    <row r="93" spans="1:28" ht="13.5" customHeight="1" x14ac:dyDescent="0.25">
      <c r="A93" s="433"/>
      <c r="B93" s="179">
        <v>2</v>
      </c>
      <c r="C93" s="177" t="s">
        <v>2009</v>
      </c>
      <c r="D93" s="177"/>
      <c r="E93" s="177"/>
      <c r="F93" s="177"/>
      <c r="G93" s="177"/>
      <c r="H93" s="177"/>
      <c r="I93" s="178"/>
      <c r="J93" s="727"/>
      <c r="K93" s="177">
        <v>2</v>
      </c>
      <c r="L93" s="177" t="s">
        <v>2010</v>
      </c>
      <c r="M93" s="721"/>
      <c r="N93" s="177"/>
      <c r="O93" s="177"/>
      <c r="P93" s="177"/>
      <c r="Q93" s="177"/>
      <c r="R93" s="178"/>
      <c r="S93" s="2937" t="s">
        <v>2011</v>
      </c>
      <c r="T93" s="2935"/>
      <c r="U93" s="2935"/>
      <c r="V93" s="2935"/>
      <c r="W93" s="2935"/>
      <c r="X93" s="2935" t="s">
        <v>2012</v>
      </c>
      <c r="Y93" s="2935"/>
      <c r="Z93" s="2935"/>
      <c r="AA93" s="2936"/>
      <c r="AB93" s="730"/>
    </row>
    <row r="94" spans="1:28" ht="13.5" x14ac:dyDescent="0.25">
      <c r="A94" s="433"/>
      <c r="B94" s="179">
        <v>3</v>
      </c>
      <c r="C94" s="177" t="s">
        <v>2013</v>
      </c>
      <c r="D94" s="177"/>
      <c r="E94" s="177"/>
      <c r="F94" s="177"/>
      <c r="G94" s="177"/>
      <c r="H94" s="177"/>
      <c r="I94" s="178"/>
      <c r="J94" s="708"/>
      <c r="K94" s="706">
        <v>3</v>
      </c>
      <c r="L94" s="177" t="s">
        <v>2014</v>
      </c>
      <c r="M94" s="177"/>
      <c r="N94" s="177"/>
      <c r="O94" s="177"/>
      <c r="P94" s="177"/>
      <c r="Q94" s="706"/>
      <c r="R94" s="715"/>
      <c r="S94" s="1748" t="s">
        <v>3931</v>
      </c>
      <c r="T94" s="1184"/>
      <c r="U94" s="1184"/>
      <c r="V94" s="1184"/>
      <c r="W94" s="1184"/>
      <c r="X94" s="2935" t="s">
        <v>2015</v>
      </c>
      <c r="Y94" s="2935"/>
      <c r="Z94" s="2935"/>
      <c r="AA94" s="2936"/>
      <c r="AB94" s="730"/>
    </row>
    <row r="95" spans="1:28" ht="13.5" x14ac:dyDescent="0.25">
      <c r="A95" s="433"/>
      <c r="B95" s="179">
        <v>4</v>
      </c>
      <c r="C95" s="177" t="s">
        <v>2016</v>
      </c>
      <c r="D95" s="177"/>
      <c r="E95" s="177"/>
      <c r="F95" s="177"/>
      <c r="G95" s="177"/>
      <c r="H95" s="177"/>
      <c r="I95" s="178"/>
      <c r="J95" s="708"/>
      <c r="K95" s="706">
        <v>4</v>
      </c>
      <c r="L95" s="177" t="s">
        <v>2017</v>
      </c>
      <c r="M95" s="177"/>
      <c r="N95" s="177"/>
      <c r="O95" s="177"/>
      <c r="P95" s="177"/>
      <c r="Q95" s="706"/>
      <c r="R95" s="715"/>
      <c r="S95" s="1748" t="s">
        <v>2018</v>
      </c>
      <c r="T95" s="706"/>
      <c r="U95" s="709"/>
      <c r="V95" s="706"/>
      <c r="W95" s="706"/>
      <c r="X95" s="1374" t="s">
        <v>4136</v>
      </c>
      <c r="Y95" s="2276"/>
      <c r="Z95" s="2277" t="s">
        <v>4138</v>
      </c>
      <c r="AA95" s="2278">
        <f>S116</f>
        <v>11.599999999999987</v>
      </c>
      <c r="AB95" s="1623"/>
    </row>
    <row r="96" spans="1:28" ht="13.5" customHeight="1" x14ac:dyDescent="0.25">
      <c r="A96" s="433"/>
      <c r="B96" s="179">
        <v>5</v>
      </c>
      <c r="C96" s="177" t="s">
        <v>2019</v>
      </c>
      <c r="D96" s="177"/>
      <c r="E96" s="177"/>
      <c r="F96" s="177"/>
      <c r="G96" s="177"/>
      <c r="H96" s="177"/>
      <c r="I96" s="178"/>
      <c r="J96" s="708"/>
      <c r="K96" s="215">
        <v>5</v>
      </c>
      <c r="L96" s="2218" t="s">
        <v>3597</v>
      </c>
      <c r="M96" s="2218"/>
      <c r="N96" s="2124"/>
      <c r="O96" s="2124"/>
      <c r="P96" s="2124"/>
      <c r="Q96" s="2190"/>
      <c r="R96" s="715"/>
      <c r="S96" s="738" t="s">
        <v>2020</v>
      </c>
      <c r="T96" s="706"/>
      <c r="U96" s="709"/>
      <c r="V96" s="706"/>
      <c r="W96" s="706"/>
      <c r="X96" s="1374" t="s">
        <v>4137</v>
      </c>
      <c r="Y96" s="2276"/>
      <c r="Z96" s="2277" t="s">
        <v>4138</v>
      </c>
      <c r="AA96" s="2278">
        <f>S116</f>
        <v>11.599999999999987</v>
      </c>
      <c r="AB96" s="1623"/>
    </row>
    <row r="97" spans="1:28" ht="13.5" x14ac:dyDescent="0.25">
      <c r="A97" s="171">
        <f>A91+0.01</f>
        <v>11.429999999999991</v>
      </c>
      <c r="B97" s="2919" t="s">
        <v>3595</v>
      </c>
      <c r="C97" s="2919"/>
      <c r="D97" s="2919"/>
      <c r="E97" s="2919"/>
      <c r="F97" s="2919"/>
      <c r="G97" s="2919"/>
      <c r="H97" s="2919"/>
      <c r="I97" s="2920"/>
      <c r="J97" s="171">
        <f>J91+0.01</f>
        <v>11.499999999999989</v>
      </c>
      <c r="K97" s="2919" t="s">
        <v>2021</v>
      </c>
      <c r="L97" s="2919"/>
      <c r="M97" s="2919"/>
      <c r="N97" s="2919"/>
      <c r="O97" s="2919"/>
      <c r="P97" s="2919"/>
      <c r="Q97" s="2919"/>
      <c r="R97" s="2920"/>
      <c r="S97" s="738" t="s">
        <v>2022</v>
      </c>
      <c r="T97" s="1184"/>
      <c r="U97" s="1184"/>
      <c r="V97" s="1184"/>
      <c r="W97" s="1184"/>
      <c r="X97" s="2274"/>
      <c r="Y97" s="2274"/>
      <c r="Z97" s="2279"/>
      <c r="AA97" s="2278"/>
      <c r="AB97" s="177"/>
    </row>
    <row r="98" spans="1:28" ht="13.5" customHeight="1" x14ac:dyDescent="0.25">
      <c r="A98" s="433"/>
      <c r="B98" s="252"/>
      <c r="C98" s="177">
        <v>1</v>
      </c>
      <c r="D98" s="177" t="s">
        <v>2023</v>
      </c>
      <c r="E98" s="177"/>
      <c r="F98" s="252"/>
      <c r="G98" s="252"/>
      <c r="H98" s="252"/>
      <c r="I98" s="199"/>
      <c r="J98" s="708"/>
      <c r="K98" s="2404"/>
      <c r="L98" s="2404"/>
      <c r="M98" s="2404"/>
      <c r="N98" s="2404"/>
      <c r="O98" s="2404"/>
      <c r="P98" s="2404"/>
      <c r="Q98" s="2404"/>
      <c r="R98" s="2415"/>
      <c r="S98" s="1382" t="s">
        <v>3599</v>
      </c>
      <c r="T98" s="1749"/>
      <c r="U98" s="1749"/>
      <c r="V98" s="1749"/>
      <c r="W98" s="1749"/>
      <c r="X98" s="1253"/>
      <c r="Y98" s="2953" t="s">
        <v>2024</v>
      </c>
      <c r="Z98" s="2953"/>
      <c r="AA98" s="2954"/>
      <c r="AB98" s="730"/>
    </row>
    <row r="99" spans="1:28" ht="13.5" x14ac:dyDescent="0.25">
      <c r="A99" s="433"/>
      <c r="B99" s="1174"/>
      <c r="C99" s="177">
        <v>2</v>
      </c>
      <c r="D99" s="177" t="str">
        <f>CONCATENATE("Não ► (",ROUND(A116,2),")")</f>
        <v>Não ► (11,46)</v>
      </c>
      <c r="E99" s="177"/>
      <c r="F99" s="1174"/>
      <c r="G99" s="1174"/>
      <c r="H99" s="1174"/>
      <c r="I99" s="1175"/>
      <c r="J99" s="708"/>
      <c r="K99" s="177">
        <v>1</v>
      </c>
      <c r="L99" s="177" t="s">
        <v>2025</v>
      </c>
      <c r="M99" s="177"/>
      <c r="N99" s="706"/>
      <c r="O99" s="706"/>
      <c r="P99" s="736"/>
      <c r="Q99" s="177"/>
      <c r="R99" s="178"/>
      <c r="S99" s="726">
        <f>S91+0.01</f>
        <v>11.559999999999988</v>
      </c>
      <c r="T99" s="2931" t="s">
        <v>2026</v>
      </c>
      <c r="U99" s="2931"/>
      <c r="V99" s="2931"/>
      <c r="W99" s="2931"/>
      <c r="X99" s="2931"/>
      <c r="Y99" s="2931"/>
      <c r="Z99" s="2931"/>
      <c r="AA99" s="2932"/>
      <c r="AB99" s="730"/>
    </row>
    <row r="100" spans="1:28" ht="13.5" x14ac:dyDescent="0.25">
      <c r="A100" s="716"/>
      <c r="B100" s="712"/>
      <c r="C100" s="712"/>
      <c r="D100" s="712"/>
      <c r="E100" s="712"/>
      <c r="F100" s="712"/>
      <c r="G100" s="712"/>
      <c r="H100" s="712"/>
      <c r="I100" s="425"/>
      <c r="J100" s="865"/>
      <c r="K100" s="177">
        <v>2</v>
      </c>
      <c r="L100" s="177" t="s">
        <v>2027</v>
      </c>
      <c r="M100" s="721" t="str">
        <f>CONCATENATE("Não ► (",ROUND(J115,2),")")</f>
        <v>Não ► (11,53)</v>
      </c>
      <c r="N100" s="902"/>
      <c r="O100" s="902"/>
      <c r="P100" s="903"/>
      <c r="Q100" s="903"/>
      <c r="R100" s="904"/>
      <c r="S100" s="706"/>
      <c r="T100" s="706"/>
      <c r="U100" s="177">
        <v>1</v>
      </c>
      <c r="V100" s="177" t="s">
        <v>2028</v>
      </c>
      <c r="W100" s="177"/>
      <c r="X100" s="177"/>
      <c r="Y100" s="177"/>
      <c r="Z100" s="177"/>
      <c r="AA100" s="178"/>
      <c r="AB100" s="730"/>
    </row>
    <row r="101" spans="1:28" ht="13.5" customHeight="1" x14ac:dyDescent="0.25">
      <c r="A101" s="171">
        <f>A97+0.01</f>
        <v>11.439999999999991</v>
      </c>
      <c r="B101" s="2919" t="s">
        <v>2029</v>
      </c>
      <c r="C101" s="2919"/>
      <c r="D101" s="2919"/>
      <c r="E101" s="2919"/>
      <c r="F101" s="2919"/>
      <c r="G101" s="2919"/>
      <c r="H101" s="2919"/>
      <c r="I101" s="2920"/>
      <c r="J101" s="171">
        <f>J97+0.01</f>
        <v>11.509999999999989</v>
      </c>
      <c r="K101" s="2919" t="s">
        <v>2030</v>
      </c>
      <c r="L101" s="2919"/>
      <c r="M101" s="2919"/>
      <c r="N101" s="2919"/>
      <c r="O101" s="2919"/>
      <c r="P101" s="2919"/>
      <c r="Q101" s="2919"/>
      <c r="R101" s="2920"/>
      <c r="S101" s="706"/>
      <c r="T101" s="706"/>
      <c r="U101" s="177">
        <v>2</v>
      </c>
      <c r="V101" s="177" t="s">
        <v>2031</v>
      </c>
      <c r="W101" s="2219" t="s">
        <v>2032</v>
      </c>
      <c r="X101" s="2206">
        <f>S105</f>
        <v>11.579999999999988</v>
      </c>
      <c r="Y101" s="706"/>
      <c r="Z101" s="177"/>
      <c r="AA101" s="178"/>
      <c r="AB101" s="730"/>
    </row>
    <row r="102" spans="1:28" ht="13.5" x14ac:dyDescent="0.25">
      <c r="A102" s="704"/>
      <c r="B102" s="2404"/>
      <c r="C102" s="2404"/>
      <c r="D102" s="2404"/>
      <c r="E102" s="2404"/>
      <c r="F102" s="2404"/>
      <c r="G102" s="2404"/>
      <c r="H102" s="2404"/>
      <c r="I102" s="2415"/>
      <c r="J102" s="727"/>
      <c r="K102" s="2404"/>
      <c r="L102" s="2404"/>
      <c r="M102" s="2404"/>
      <c r="N102" s="2404"/>
      <c r="O102" s="2404"/>
      <c r="P102" s="2404"/>
      <c r="Q102" s="2404"/>
      <c r="R102" s="2415"/>
      <c r="S102" s="726">
        <f>S99+0.01</f>
        <v>11.569999999999988</v>
      </c>
      <c r="T102" s="720" t="s">
        <v>3412</v>
      </c>
      <c r="U102" s="169"/>
      <c r="V102" s="169"/>
      <c r="W102" s="169"/>
      <c r="X102" s="169"/>
      <c r="Y102" s="169"/>
      <c r="Z102" s="169"/>
      <c r="AA102" s="170"/>
      <c r="AB102" s="730"/>
    </row>
    <row r="103" spans="1:28" ht="13.5" x14ac:dyDescent="0.25">
      <c r="A103" s="704"/>
      <c r="B103" s="1174"/>
      <c r="C103" s="1174"/>
      <c r="D103" s="177" t="s">
        <v>2033</v>
      </c>
      <c r="E103" s="2939" t="str">
        <f>CONCATENATE("► (",ROUND(A116,2),")")</f>
        <v>► (11,46)</v>
      </c>
      <c r="F103" s="2939"/>
      <c r="G103" s="1174"/>
      <c r="H103" s="1174"/>
      <c r="I103" s="1175"/>
      <c r="J103" s="433"/>
      <c r="K103" s="177">
        <v>1</v>
      </c>
      <c r="L103" s="177" t="str">
        <f>CONCATENATE("Sim ► (",TEXT(ROUND(J115,2),"0.00"),")")</f>
        <v>Sim ► (0.12)</v>
      </c>
      <c r="M103" s="721" t="str">
        <f>CONCATENATE("Não ► (",ROUND(J115,2),")")</f>
        <v>Não ► (11,53)</v>
      </c>
      <c r="N103" s="706"/>
      <c r="O103" s="215"/>
      <c r="P103" s="215"/>
      <c r="Q103" s="215"/>
      <c r="R103" s="206"/>
      <c r="S103" s="706"/>
      <c r="T103" s="706"/>
      <c r="U103" s="177" t="s">
        <v>2034</v>
      </c>
      <c r="V103" s="177"/>
      <c r="W103" s="177"/>
      <c r="X103" s="706"/>
      <c r="Y103" s="293"/>
      <c r="Z103" s="1186"/>
      <c r="AA103" s="1187"/>
      <c r="AB103" s="730"/>
    </row>
    <row r="104" spans="1:28" ht="13.5" x14ac:dyDescent="0.25">
      <c r="A104" s="704"/>
      <c r="B104" s="1174"/>
      <c r="C104" s="1174"/>
      <c r="D104" s="177" t="s">
        <v>2035</v>
      </c>
      <c r="E104" s="177"/>
      <c r="F104" s="177"/>
      <c r="G104" s="1174"/>
      <c r="H104" s="1174"/>
      <c r="I104" s="1175"/>
      <c r="J104" s="727"/>
      <c r="K104" s="177">
        <v>2</v>
      </c>
      <c r="L104" s="177" t="s">
        <v>2036</v>
      </c>
      <c r="M104" s="177"/>
      <c r="N104" s="706"/>
      <c r="O104" s="177"/>
      <c r="P104" s="177"/>
      <c r="Q104" s="177"/>
      <c r="R104" s="178" t="s">
        <v>3598</v>
      </c>
      <c r="S104" s="706"/>
      <c r="T104" s="706"/>
      <c r="Y104" s="1186"/>
      <c r="Z104" s="1186"/>
      <c r="AA104" s="1187"/>
      <c r="AB104" s="730"/>
    </row>
    <row r="105" spans="1:28" ht="13.5" customHeight="1" x14ac:dyDescent="0.25">
      <c r="A105" s="704"/>
      <c r="B105" s="1174"/>
      <c r="C105" s="1174"/>
      <c r="D105" s="2939" t="s">
        <v>2037</v>
      </c>
      <c r="E105" s="2939"/>
      <c r="F105" s="2939"/>
      <c r="G105" s="1174"/>
      <c r="H105" s="1174"/>
      <c r="I105" s="1174"/>
      <c r="J105" s="704"/>
      <c r="K105" s="177">
        <v>3</v>
      </c>
      <c r="L105" s="177" t="s">
        <v>2038</v>
      </c>
      <c r="M105" s="177"/>
      <c r="N105" s="706"/>
      <c r="O105" s="177"/>
      <c r="P105" s="177"/>
      <c r="Q105" s="177"/>
      <c r="R105" s="178"/>
      <c r="S105" s="171">
        <f>S102+0.01</f>
        <v>11.579999999999988</v>
      </c>
      <c r="T105" s="720" t="s">
        <v>2039</v>
      </c>
      <c r="U105" s="169"/>
      <c r="V105" s="169"/>
      <c r="W105" s="169"/>
      <c r="X105" s="720"/>
      <c r="Y105" s="1257"/>
      <c r="Z105" s="1257"/>
      <c r="AA105" s="1258"/>
      <c r="AB105" s="730"/>
    </row>
    <row r="106" spans="1:28" ht="13.5" x14ac:dyDescent="0.25">
      <c r="A106" s="171">
        <f>A101+0.01</f>
        <v>11.44999999999999</v>
      </c>
      <c r="B106" s="2919" t="s">
        <v>2040</v>
      </c>
      <c r="C106" s="2919"/>
      <c r="D106" s="2919"/>
      <c r="E106" s="2919"/>
      <c r="F106" s="2919"/>
      <c r="G106" s="2919"/>
      <c r="H106" s="2919"/>
      <c r="I106" s="2919"/>
      <c r="J106" s="171">
        <f>J101+0.01</f>
        <v>11.519999999999989</v>
      </c>
      <c r="K106" s="737" t="s">
        <v>2041</v>
      </c>
      <c r="L106" s="1188"/>
      <c r="M106" s="169"/>
      <c r="N106" s="169"/>
      <c r="O106" s="169"/>
      <c r="P106" s="701"/>
      <c r="Q106" s="169"/>
      <c r="R106" s="170"/>
      <c r="S106" s="708"/>
      <c r="T106" s="706" t="s">
        <v>2042</v>
      </c>
      <c r="U106" s="177"/>
      <c r="V106" s="177"/>
      <c r="W106" s="177"/>
      <c r="X106" s="706" t="s">
        <v>2043</v>
      </c>
      <c r="Y106" s="1186"/>
      <c r="Z106" s="1186"/>
      <c r="AA106" s="1187"/>
      <c r="AB106" s="730"/>
    </row>
    <row r="107" spans="1:28" ht="13.5" x14ac:dyDescent="0.25">
      <c r="A107" s="704"/>
      <c r="B107" s="2404"/>
      <c r="C107" s="2404"/>
      <c r="D107" s="2404"/>
      <c r="E107" s="2404"/>
      <c r="F107" s="2404"/>
      <c r="G107" s="2404"/>
      <c r="H107" s="2404"/>
      <c r="I107" s="2404"/>
      <c r="J107" s="704"/>
      <c r="K107" s="705"/>
      <c r="L107" s="1176"/>
      <c r="M107" s="177"/>
      <c r="N107" s="177"/>
      <c r="O107" s="177"/>
      <c r="P107" s="705"/>
      <c r="Q107" s="177"/>
      <c r="R107" s="178"/>
      <c r="S107" s="708"/>
      <c r="T107" s="706" t="s">
        <v>2044</v>
      </c>
      <c r="U107" s="177"/>
      <c r="V107" s="177"/>
      <c r="W107" s="177"/>
      <c r="X107" s="706" t="s">
        <v>2045</v>
      </c>
      <c r="Y107" s="1186"/>
      <c r="Z107" s="1186"/>
      <c r="AA107" s="1187"/>
      <c r="AB107" s="730"/>
    </row>
    <row r="108" spans="1:28" ht="13.5" x14ac:dyDescent="0.25">
      <c r="A108" s="704"/>
      <c r="B108" s="1174"/>
      <c r="C108" s="1174"/>
      <c r="D108" s="1174"/>
      <c r="E108" s="1174"/>
      <c r="F108" s="1174"/>
      <c r="G108" s="1174"/>
      <c r="H108" s="1174"/>
      <c r="I108" s="1174"/>
      <c r="J108" s="738"/>
      <c r="K108" s="705"/>
      <c r="L108" s="1176"/>
      <c r="M108" s="706"/>
      <c r="N108" s="706"/>
      <c r="O108" s="706"/>
      <c r="P108" s="706"/>
      <c r="Q108" s="706"/>
      <c r="R108" s="715"/>
      <c r="S108" s="708"/>
      <c r="T108" s="706" t="s">
        <v>2046</v>
      </c>
      <c r="U108" s="177"/>
      <c r="V108" s="177"/>
      <c r="W108" s="177"/>
      <c r="X108" s="706"/>
      <c r="Y108" s="1186"/>
      <c r="Z108" s="1186"/>
      <c r="AA108" s="1187"/>
      <c r="AB108" s="730"/>
    </row>
    <row r="109" spans="1:28" ht="13.5" x14ac:dyDescent="0.25">
      <c r="A109" s="704"/>
      <c r="B109" s="1174"/>
      <c r="C109" s="1174"/>
      <c r="D109" s="177"/>
      <c r="E109" s="2939"/>
      <c r="F109" s="2939"/>
      <c r="G109" s="1174"/>
      <c r="H109" s="1174"/>
      <c r="I109" s="1174"/>
      <c r="J109" s="738"/>
      <c r="K109" s="705"/>
      <c r="L109" s="1176"/>
      <c r="M109" s="706"/>
      <c r="N109" s="706"/>
      <c r="O109" s="706"/>
      <c r="P109" s="706"/>
      <c r="Q109" s="706"/>
      <c r="R109" s="715"/>
      <c r="S109" s="708"/>
      <c r="T109" s="706" t="s">
        <v>2047</v>
      </c>
      <c r="U109" s="177"/>
      <c r="V109" s="177"/>
      <c r="W109" s="177"/>
      <c r="X109" s="706"/>
      <c r="Y109" s="1186"/>
      <c r="Z109" s="1186"/>
      <c r="AA109" s="1187"/>
      <c r="AB109" s="730"/>
    </row>
    <row r="110" spans="1:28" ht="13.5" customHeight="1" x14ac:dyDescent="0.25">
      <c r="A110" s="704"/>
      <c r="J110" s="738"/>
      <c r="K110" s="707" t="s">
        <v>2048</v>
      </c>
      <c r="L110" s="725"/>
      <c r="M110" s="179"/>
      <c r="N110" s="177"/>
      <c r="O110" s="177"/>
      <c r="P110" s="706"/>
      <c r="Q110" s="706"/>
      <c r="R110" s="715"/>
      <c r="S110" s="708"/>
      <c r="T110" s="706" t="s">
        <v>2049</v>
      </c>
      <c r="U110" s="177"/>
      <c r="V110" s="177"/>
      <c r="W110" s="177"/>
      <c r="X110" s="706"/>
      <c r="Y110" s="1186"/>
      <c r="Z110" s="1186"/>
      <c r="AA110" s="1187"/>
      <c r="AB110" s="730"/>
    </row>
    <row r="111" spans="1:28" ht="13.5" x14ac:dyDescent="0.25">
      <c r="A111" s="704"/>
      <c r="B111" s="707" t="s">
        <v>2050</v>
      </c>
      <c r="C111" s="725"/>
      <c r="D111" s="179"/>
      <c r="E111" s="177"/>
      <c r="F111" s="177"/>
      <c r="G111" s="1174"/>
      <c r="H111" s="1174"/>
      <c r="I111" s="1174"/>
      <c r="J111" s="738"/>
      <c r="K111" s="706" t="s">
        <v>2051</v>
      </c>
      <c r="L111" s="1249"/>
      <c r="M111" s="1248"/>
      <c r="N111" s="1248"/>
      <c r="O111" s="177"/>
      <c r="P111" s="706"/>
      <c r="Q111" s="706"/>
      <c r="R111" s="715"/>
      <c r="S111" s="726">
        <f>S105+0.01</f>
        <v>11.589999999999987</v>
      </c>
      <c r="T111" s="720" t="s">
        <v>2052</v>
      </c>
      <c r="U111" s="169"/>
      <c r="V111" s="169"/>
      <c r="W111" s="169"/>
      <c r="X111" s="169"/>
      <c r="Y111" s="169"/>
      <c r="Z111" s="2289">
        <v>5</v>
      </c>
      <c r="AA111" s="2290" t="s">
        <v>3461</v>
      </c>
      <c r="AB111" s="177"/>
    </row>
    <row r="112" spans="1:28" ht="13.5" customHeight="1" x14ac:dyDescent="0.25">
      <c r="A112" s="704"/>
      <c r="B112" s="706" t="s">
        <v>2053</v>
      </c>
      <c r="C112" s="1249"/>
      <c r="D112" s="1248"/>
      <c r="E112" s="1248"/>
      <c r="F112" s="177"/>
      <c r="G112" s="1174"/>
      <c r="H112" s="1174"/>
      <c r="I112" s="1174"/>
      <c r="J112" s="738"/>
      <c r="K112" s="706" t="s">
        <v>2054</v>
      </c>
      <c r="L112" s="1249"/>
      <c r="M112" s="1248"/>
      <c r="N112" s="1248"/>
      <c r="O112" s="177"/>
      <c r="P112" s="706"/>
      <c r="Q112" s="706"/>
      <c r="R112" s="715"/>
      <c r="S112" s="706"/>
      <c r="T112" s="706"/>
      <c r="U112" s="705">
        <v>1</v>
      </c>
      <c r="V112" s="1176" t="s">
        <v>2055</v>
      </c>
      <c r="W112" s="177"/>
      <c r="X112" s="177"/>
      <c r="Y112" s="177"/>
      <c r="Z112" s="177"/>
      <c r="AA112" s="178"/>
      <c r="AB112" s="730"/>
    </row>
    <row r="113" spans="1:28" ht="13.5" x14ac:dyDescent="0.25">
      <c r="A113" s="704"/>
      <c r="B113" s="706" t="s">
        <v>2056</v>
      </c>
      <c r="C113" s="1249"/>
      <c r="D113" s="1248"/>
      <c r="E113" s="1248"/>
      <c r="F113" s="177"/>
      <c r="G113" s="1174"/>
      <c r="H113" s="1174"/>
      <c r="I113" s="1174"/>
      <c r="J113" s="738"/>
      <c r="K113" s="706" t="s">
        <v>2057</v>
      </c>
      <c r="L113" s="1249"/>
      <c r="M113" s="1248"/>
      <c r="N113" s="1248"/>
      <c r="O113" s="177"/>
      <c r="P113" s="706"/>
      <c r="Q113" s="706"/>
      <c r="R113" s="715"/>
      <c r="S113" s="706"/>
      <c r="T113" s="706"/>
      <c r="U113" s="705">
        <v>2</v>
      </c>
      <c r="V113" s="1176" t="s">
        <v>2058</v>
      </c>
      <c r="W113" s="177"/>
      <c r="X113" s="179"/>
      <c r="Y113" s="177"/>
      <c r="Z113" s="177"/>
      <c r="AA113" s="178"/>
      <c r="AB113" s="730"/>
    </row>
    <row r="114" spans="1:28" ht="13.5" x14ac:dyDescent="0.25">
      <c r="A114" s="704"/>
      <c r="B114" s="706" t="s">
        <v>2059</v>
      </c>
      <c r="C114" s="1249"/>
      <c r="D114" s="1248"/>
      <c r="E114" s="1248"/>
      <c r="F114" s="177"/>
      <c r="G114" s="1174"/>
      <c r="H114" s="1174"/>
      <c r="I114" s="1174"/>
      <c r="J114" s="727"/>
      <c r="K114" s="706" t="s">
        <v>2060</v>
      </c>
      <c r="L114" s="215"/>
      <c r="M114" s="215"/>
      <c r="N114" s="215"/>
      <c r="O114" s="177"/>
      <c r="P114" s="177"/>
      <c r="Q114" s="177"/>
      <c r="R114" s="178"/>
      <c r="S114" s="706"/>
      <c r="T114" s="706"/>
      <c r="U114" s="705">
        <v>3</v>
      </c>
      <c r="V114" s="1176" t="s">
        <v>2061</v>
      </c>
      <c r="W114" s="177"/>
      <c r="X114" s="177"/>
      <c r="Y114" s="177"/>
      <c r="Z114" s="177"/>
      <c r="AA114" s="178"/>
      <c r="AB114" s="730"/>
    </row>
    <row r="115" spans="1:28" ht="13.5" x14ac:dyDescent="0.25">
      <c r="B115" s="706" t="s">
        <v>2062</v>
      </c>
      <c r="C115" s="215"/>
      <c r="D115" s="215"/>
      <c r="E115" s="215"/>
      <c r="F115" s="177"/>
      <c r="G115" s="1174"/>
      <c r="H115" s="1174"/>
      <c r="I115" s="1175"/>
      <c r="J115" s="171">
        <f>J106+0.01</f>
        <v>11.529999999999989</v>
      </c>
      <c r="K115" s="169" t="s">
        <v>2063</v>
      </c>
      <c r="L115" s="169"/>
      <c r="M115" s="169"/>
      <c r="N115" s="169"/>
      <c r="O115" s="169"/>
      <c r="P115" s="169"/>
      <c r="Q115" s="169"/>
      <c r="R115" s="170"/>
      <c r="S115" s="706"/>
      <c r="T115" s="706"/>
      <c r="U115" s="2289">
        <v>4</v>
      </c>
      <c r="V115" s="2290" t="s">
        <v>4197</v>
      </c>
      <c r="W115" s="2291"/>
      <c r="X115" s="177"/>
      <c r="Y115" s="177"/>
      <c r="Z115" s="177"/>
      <c r="AA115" s="178"/>
      <c r="AB115" s="730"/>
    </row>
    <row r="116" spans="1:28" ht="13.5" customHeight="1" x14ac:dyDescent="0.25">
      <c r="A116" s="171">
        <f>A106+0.01</f>
        <v>11.45999999999999</v>
      </c>
      <c r="B116" s="2933" t="s">
        <v>3596</v>
      </c>
      <c r="C116" s="2933"/>
      <c r="D116" s="2933"/>
      <c r="E116" s="2933"/>
      <c r="F116" s="2933"/>
      <c r="G116" s="2933"/>
      <c r="H116" s="2933"/>
      <c r="I116" s="2934"/>
      <c r="J116" s="704"/>
      <c r="K116" s="177" t="s">
        <v>2064</v>
      </c>
      <c r="L116" s="177"/>
      <c r="M116" s="177"/>
      <c r="N116" s="177"/>
      <c r="O116" s="177"/>
      <c r="P116" s="705"/>
      <c r="Q116" s="177"/>
      <c r="R116" s="178"/>
      <c r="S116" s="702">
        <f>S111+0.01</f>
        <v>11.599999999999987</v>
      </c>
      <c r="T116" s="2929" t="s">
        <v>3468</v>
      </c>
      <c r="U116" s="2929"/>
      <c r="V116" s="2929"/>
      <c r="W116" s="2929"/>
      <c r="X116" s="2929"/>
      <c r="Y116" s="2929"/>
      <c r="Z116" s="2929"/>
      <c r="AA116" s="2930"/>
      <c r="AB116" s="730"/>
    </row>
    <row r="117" spans="1:28" ht="13.5" x14ac:dyDescent="0.25">
      <c r="A117" s="727"/>
      <c r="B117" s="177">
        <v>1</v>
      </c>
      <c r="C117" s="177" t="s">
        <v>2065</v>
      </c>
      <c r="D117" s="177"/>
      <c r="E117" s="177"/>
      <c r="F117" s="177"/>
      <c r="G117" s="721"/>
      <c r="H117" s="719"/>
      <c r="I117" s="866"/>
      <c r="J117" s="704"/>
      <c r="K117" s="705">
        <v>1</v>
      </c>
      <c r="L117" s="1176" t="s">
        <v>2066</v>
      </c>
      <c r="M117" s="177"/>
      <c r="N117" s="177"/>
      <c r="O117" s="177">
        <v>1</v>
      </c>
      <c r="P117" s="705"/>
      <c r="Q117" s="177"/>
      <c r="R117" s="178"/>
      <c r="S117" s="719"/>
      <c r="T117" s="2449"/>
      <c r="U117" s="2449"/>
      <c r="V117" s="2449"/>
      <c r="W117" s="2449"/>
      <c r="X117" s="2449"/>
      <c r="Y117" s="2449"/>
      <c r="Z117" s="2449"/>
      <c r="AA117" s="2450"/>
      <c r="AB117" s="730"/>
    </row>
    <row r="118" spans="1:28" ht="13.5" x14ac:dyDescent="0.25">
      <c r="A118" s="716"/>
      <c r="B118" s="712">
        <v>2</v>
      </c>
      <c r="C118" s="712" t="str">
        <f>CONCATENATE("Nao ► (",TEXT(ROUND(J97,2),"0,00"),")")</f>
        <v>Nao ► (11,50)</v>
      </c>
      <c r="D118" s="717"/>
      <c r="E118" s="712"/>
      <c r="F118" s="712"/>
      <c r="G118" s="722"/>
      <c r="H118" s="722"/>
      <c r="I118" s="1254"/>
      <c r="J118" s="738"/>
      <c r="K118" s="705">
        <v>2</v>
      </c>
      <c r="L118" s="1176" t="s">
        <v>2067</v>
      </c>
      <c r="M118" s="177"/>
      <c r="N118" s="177"/>
      <c r="O118" s="706"/>
      <c r="P118" s="706"/>
      <c r="Q118" s="706"/>
      <c r="R118" s="715"/>
      <c r="S118" s="706"/>
      <c r="T118" s="177">
        <v>1</v>
      </c>
      <c r="U118" s="177" t="s">
        <v>2068</v>
      </c>
      <c r="W118" s="177"/>
      <c r="X118" s="706">
        <v>5</v>
      </c>
      <c r="Y118" s="706" t="s">
        <v>2069</v>
      </c>
      <c r="AA118" s="715"/>
      <c r="AB118" s="730"/>
    </row>
    <row r="119" spans="1:28" ht="13.5" customHeight="1" x14ac:dyDescent="0.25">
      <c r="A119" s="171">
        <f>A116+0.01</f>
        <v>11.46999999999999</v>
      </c>
      <c r="B119" s="2929" t="s">
        <v>2070</v>
      </c>
      <c r="C119" s="2929"/>
      <c r="D119" s="2929"/>
      <c r="E119" s="2929"/>
      <c r="F119" s="2929"/>
      <c r="G119" s="2929"/>
      <c r="H119" s="2929"/>
      <c r="I119" s="2930"/>
      <c r="J119" s="727"/>
      <c r="K119" s="705">
        <v>3</v>
      </c>
      <c r="L119" s="1176" t="s">
        <v>2071</v>
      </c>
      <c r="M119" s="706"/>
      <c r="N119" s="706"/>
      <c r="O119" s="779"/>
      <c r="P119" s="779"/>
      <c r="Q119" s="779"/>
      <c r="R119" s="901"/>
      <c r="S119" s="706"/>
      <c r="T119" s="706">
        <v>2</v>
      </c>
      <c r="U119" s="706" t="s">
        <v>2072</v>
      </c>
      <c r="W119" s="706"/>
      <c r="X119" s="706"/>
      <c r="Y119" s="706"/>
      <c r="Z119" s="706"/>
      <c r="AA119" s="715"/>
      <c r="AB119" s="730"/>
    </row>
    <row r="120" spans="1:28" ht="13.5" customHeight="1" x14ac:dyDescent="0.25">
      <c r="A120" s="704"/>
      <c r="B120" s="2449"/>
      <c r="C120" s="2449"/>
      <c r="D120" s="2449"/>
      <c r="E120" s="2449"/>
      <c r="F120" s="2449"/>
      <c r="G120" s="2449"/>
      <c r="H120" s="2449"/>
      <c r="I120" s="2450"/>
      <c r="J120" s="708"/>
      <c r="K120" s="705">
        <v>4</v>
      </c>
      <c r="L120" s="1176" t="s">
        <v>2073</v>
      </c>
      <c r="M120" s="177"/>
      <c r="N120" s="177"/>
      <c r="O120" s="779"/>
      <c r="P120" s="779"/>
      <c r="Q120" s="779"/>
      <c r="R120" s="901"/>
      <c r="S120" s="706"/>
      <c r="T120" s="706">
        <v>3</v>
      </c>
      <c r="U120" s="706" t="s">
        <v>2074</v>
      </c>
      <c r="W120" s="706"/>
      <c r="X120" s="706"/>
      <c r="Y120" s="706"/>
      <c r="Z120" s="706"/>
      <c r="AA120" s="715"/>
      <c r="AB120" s="730"/>
    </row>
    <row r="121" spans="1:28" ht="13.5" customHeight="1" x14ac:dyDescent="0.25">
      <c r="A121" s="708"/>
      <c r="B121" s="177">
        <v>1</v>
      </c>
      <c r="C121" s="177" t="str">
        <f>CONCATENATE("Sim ► (",TEXT(ROUND(J91,2),"0,49"),")")</f>
        <v>Sim ► (11,49)</v>
      </c>
      <c r="D121" s="177"/>
      <c r="J121" s="433"/>
      <c r="K121" s="705">
        <v>5</v>
      </c>
      <c r="L121" s="1176" t="s">
        <v>2075</v>
      </c>
      <c r="M121" s="177"/>
      <c r="N121" s="177"/>
      <c r="O121" s="252"/>
      <c r="P121" s="252"/>
      <c r="Q121" s="252"/>
      <c r="R121" s="199"/>
      <c r="S121" s="706"/>
      <c r="T121" s="706">
        <v>4</v>
      </c>
      <c r="U121" s="706" t="s">
        <v>2076</v>
      </c>
      <c r="W121" s="706"/>
      <c r="X121" s="706"/>
      <c r="Y121" s="706"/>
      <c r="Z121" s="706"/>
      <c r="AA121" s="715"/>
      <c r="AB121" s="730"/>
    </row>
    <row r="122" spans="1:28" ht="13.5" customHeight="1" x14ac:dyDescent="0.25">
      <c r="A122" s="727"/>
      <c r="B122" s="177">
        <v>2</v>
      </c>
      <c r="C122" s="177" t="s">
        <v>2077</v>
      </c>
      <c r="D122" s="177"/>
      <c r="E122" s="706"/>
      <c r="F122" s="177"/>
      <c r="G122" s="177"/>
      <c r="H122" s="706"/>
      <c r="I122" s="715"/>
      <c r="J122" s="433"/>
      <c r="K122" s="705">
        <v>6</v>
      </c>
      <c r="L122" s="1176" t="s">
        <v>2078</v>
      </c>
      <c r="M122" s="177"/>
      <c r="N122" s="177"/>
      <c r="O122" s="177">
        <v>2</v>
      </c>
      <c r="P122" s="252"/>
      <c r="Q122" s="252"/>
      <c r="R122" s="199"/>
      <c r="S122" s="377">
        <f>S116+0.01</f>
        <v>11.609999999999987</v>
      </c>
      <c r="T122" s="2931" t="s">
        <v>2079</v>
      </c>
      <c r="U122" s="2931"/>
      <c r="V122" s="2931"/>
      <c r="W122" s="2931"/>
      <c r="X122" s="2931"/>
      <c r="Y122" s="2931"/>
      <c r="Z122" s="2931"/>
      <c r="AA122" s="2932"/>
      <c r="AB122" s="730"/>
    </row>
    <row r="123" spans="1:28" ht="13.5" customHeight="1" x14ac:dyDescent="0.25">
      <c r="A123" s="708"/>
      <c r="B123" s="177">
        <v>3</v>
      </c>
      <c r="C123" s="177" t="s">
        <v>2080</v>
      </c>
      <c r="D123" s="177"/>
      <c r="E123" s="706"/>
      <c r="F123" s="177"/>
      <c r="G123" s="177"/>
      <c r="H123" s="293"/>
      <c r="I123" s="294"/>
      <c r="J123" s="433"/>
      <c r="K123" s="705">
        <v>7</v>
      </c>
      <c r="L123" s="1176" t="s">
        <v>2081</v>
      </c>
      <c r="M123" s="177"/>
      <c r="N123" s="177"/>
      <c r="O123" s="177"/>
      <c r="P123" s="177"/>
      <c r="Q123" s="177"/>
      <c r="R123" s="178"/>
      <c r="S123" s="708"/>
      <c r="T123" s="2846"/>
      <c r="U123" s="2846"/>
      <c r="V123" s="2846"/>
      <c r="W123" s="2846"/>
      <c r="X123" s="2846"/>
      <c r="Y123" s="2846"/>
      <c r="Z123" s="2846"/>
      <c r="AA123" s="2938"/>
      <c r="AB123" s="730"/>
    </row>
    <row r="124" spans="1:28" ht="13.5" x14ac:dyDescent="0.25">
      <c r="A124" s="171">
        <f>A119+0.01</f>
        <v>11.47999999999999</v>
      </c>
      <c r="B124" s="2925" t="s">
        <v>3929</v>
      </c>
      <c r="C124" s="2925"/>
      <c r="D124" s="2925"/>
      <c r="E124" s="2925"/>
      <c r="F124" s="2925"/>
      <c r="G124" s="2925"/>
      <c r="H124" s="2925"/>
      <c r="I124" s="2926"/>
      <c r="J124" s="716"/>
      <c r="K124" s="711">
        <v>8</v>
      </c>
      <c r="L124" s="1373" t="s">
        <v>2082</v>
      </c>
      <c r="M124" s="722"/>
      <c r="N124" s="722"/>
      <c r="O124" s="712"/>
      <c r="P124" s="712"/>
      <c r="Q124" s="712"/>
      <c r="R124" s="425"/>
      <c r="S124" s="628" t="s">
        <v>2083</v>
      </c>
      <c r="T124" s="1248"/>
      <c r="U124" s="667"/>
      <c r="V124" s="667"/>
      <c r="W124" s="667"/>
      <c r="X124" s="667"/>
      <c r="Y124" s="667"/>
      <c r="Z124" s="667"/>
      <c r="AA124" s="866"/>
      <c r="AB124" s="730"/>
    </row>
    <row r="125" spans="1:28" ht="13.5" customHeight="1" x14ac:dyDescent="0.25">
      <c r="A125" s="708"/>
      <c r="B125" s="2847"/>
      <c r="C125" s="2847"/>
      <c r="D125" s="2847"/>
      <c r="E125" s="2847"/>
      <c r="F125" s="2847"/>
      <c r="G125" s="2847"/>
      <c r="H125" s="2847"/>
      <c r="I125" s="2524"/>
      <c r="J125" s="171">
        <f>J115+0.01</f>
        <v>11.539999999999988</v>
      </c>
      <c r="K125" s="2923" t="s">
        <v>2084</v>
      </c>
      <c r="L125" s="2923"/>
      <c r="M125" s="2923"/>
      <c r="N125" s="2923"/>
      <c r="O125" s="2923"/>
      <c r="P125" s="2923"/>
      <c r="Q125" s="2923"/>
      <c r="R125" s="2924"/>
      <c r="S125" s="1259" t="s">
        <v>2085</v>
      </c>
      <c r="T125" s="1248"/>
      <c r="U125" s="1183"/>
      <c r="V125" s="1183"/>
      <c r="W125" s="1183"/>
      <c r="X125" s="1183"/>
      <c r="Y125" s="1183"/>
      <c r="Z125" s="1183"/>
      <c r="AA125" s="1189"/>
      <c r="AB125" s="730"/>
    </row>
    <row r="126" spans="1:28" ht="13.5" customHeight="1" x14ac:dyDescent="0.25">
      <c r="A126" s="433"/>
      <c r="B126" s="177"/>
      <c r="C126" s="177"/>
      <c r="D126" s="177"/>
      <c r="E126" s="177"/>
      <c r="F126" s="177"/>
      <c r="G126" s="177"/>
      <c r="H126" s="177"/>
      <c r="I126" s="178"/>
      <c r="J126" s="727"/>
      <c r="K126" s="2921"/>
      <c r="L126" s="2921"/>
      <c r="M126" s="2921"/>
      <c r="N126" s="2921"/>
      <c r="O126" s="2921"/>
      <c r="P126" s="2921"/>
      <c r="Q126" s="2921"/>
      <c r="R126" s="2922"/>
      <c r="S126" s="1259" t="s">
        <v>2086</v>
      </c>
      <c r="T126" s="1248"/>
      <c r="U126" s="1183"/>
      <c r="V126" s="1248"/>
      <c r="W126" s="1248"/>
      <c r="X126" s="1248"/>
      <c r="Y126" s="1248"/>
      <c r="Z126" s="1248"/>
      <c r="AA126" s="1189"/>
      <c r="AB126" s="730"/>
    </row>
    <row r="127" spans="1:28" ht="13.5" customHeight="1" x14ac:dyDescent="0.25">
      <c r="A127" s="433"/>
      <c r="B127" s="707"/>
      <c r="C127" s="725"/>
      <c r="D127" s="179"/>
      <c r="E127" s="177"/>
      <c r="F127" s="177"/>
      <c r="G127" s="177"/>
      <c r="H127" s="177"/>
      <c r="I127" s="178"/>
      <c r="J127" s="708"/>
      <c r="K127" s="735">
        <v>1</v>
      </c>
      <c r="L127" s="1183" t="s">
        <v>2087</v>
      </c>
      <c r="M127" s="1183"/>
      <c r="N127" s="1183"/>
      <c r="O127" s="735">
        <v>5</v>
      </c>
      <c r="P127" s="1184" t="s">
        <v>2088</v>
      </c>
      <c r="Q127" s="1186"/>
      <c r="R127" s="206"/>
      <c r="S127" s="1260" t="s">
        <v>2089</v>
      </c>
      <c r="T127" s="1248"/>
      <c r="U127" s="1183"/>
      <c r="V127" s="1183"/>
      <c r="W127" s="1185"/>
      <c r="X127" s="1185"/>
      <c r="Y127" s="1185"/>
      <c r="Z127" s="1183"/>
      <c r="AA127" s="206"/>
      <c r="AB127" s="730"/>
    </row>
    <row r="128" spans="1:28" ht="13.5" customHeight="1" x14ac:dyDescent="0.25">
      <c r="A128" s="433"/>
      <c r="B128" s="707" t="s">
        <v>2090</v>
      </c>
      <c r="C128" s="725"/>
      <c r="D128" s="179"/>
      <c r="E128" s="177"/>
      <c r="F128" s="177"/>
      <c r="G128" s="177"/>
      <c r="H128" s="177"/>
      <c r="I128" s="178"/>
      <c r="J128" s="708"/>
      <c r="K128" s="735">
        <v>2</v>
      </c>
      <c r="L128" s="1184" t="s">
        <v>2091</v>
      </c>
      <c r="M128" s="1184"/>
      <c r="N128" s="1184"/>
      <c r="O128" s="735">
        <v>6</v>
      </c>
      <c r="P128" s="1184" t="s">
        <v>2092</v>
      </c>
      <c r="Q128" s="1186"/>
      <c r="R128" s="199"/>
      <c r="S128" s="180" t="s">
        <v>2093</v>
      </c>
      <c r="T128" s="1248"/>
      <c r="U128" s="215"/>
      <c r="V128" s="215"/>
      <c r="W128" s="215"/>
      <c r="X128" s="215"/>
      <c r="Y128" s="215"/>
      <c r="Z128" s="215"/>
      <c r="AA128" s="206"/>
      <c r="AB128" s="730"/>
    </row>
    <row r="129" spans="1:28" ht="13.5" x14ac:dyDescent="0.25">
      <c r="A129" s="708"/>
      <c r="B129" s="706" t="s">
        <v>2094</v>
      </c>
      <c r="C129" s="1249"/>
      <c r="D129" s="1248"/>
      <c r="E129" s="1248"/>
      <c r="F129" s="706" t="s">
        <v>2095</v>
      </c>
      <c r="G129" s="215"/>
      <c r="H129" s="177"/>
      <c r="I129" s="1386"/>
      <c r="J129" s="708"/>
      <c r="K129" s="735">
        <v>3</v>
      </c>
      <c r="L129" s="1184" t="s">
        <v>2096</v>
      </c>
      <c r="M129" s="1186"/>
      <c r="N129" s="1186"/>
      <c r="O129" s="721"/>
      <c r="P129" s="706"/>
      <c r="Q129" s="706"/>
      <c r="R129" s="178"/>
      <c r="S129" s="433" t="s">
        <v>2097</v>
      </c>
      <c r="T129" s="1248"/>
      <c r="U129" s="528"/>
      <c r="V129" s="177"/>
      <c r="W129" s="177"/>
      <c r="X129" s="177"/>
      <c r="Y129" s="177"/>
      <c r="Z129" s="177"/>
      <c r="AA129" s="178"/>
      <c r="AB129" s="730"/>
    </row>
    <row r="130" spans="1:28" ht="13.5" customHeight="1" x14ac:dyDescent="0.25">
      <c r="A130" s="708"/>
      <c r="B130" s="706" t="s">
        <v>2098</v>
      </c>
      <c r="C130" s="1249"/>
      <c r="D130" s="1248"/>
      <c r="E130" s="1248"/>
      <c r="F130" s="706" t="s">
        <v>2099</v>
      </c>
      <c r="G130" s="706"/>
      <c r="H130" s="706"/>
      <c r="I130" s="715"/>
      <c r="J130" s="708"/>
      <c r="K130" s="735">
        <v>4</v>
      </c>
      <c r="L130" s="1184" t="s">
        <v>2100</v>
      </c>
      <c r="M130" s="1186"/>
      <c r="N130" s="1186"/>
      <c r="O130" s="177"/>
      <c r="P130" s="706"/>
      <c r="Q130" s="706"/>
      <c r="R130" s="178"/>
      <c r="S130" s="180" t="s">
        <v>2101</v>
      </c>
      <c r="T130" s="1248"/>
      <c r="U130" s="528"/>
      <c r="V130" s="177"/>
      <c r="W130" s="177"/>
      <c r="X130" s="177"/>
      <c r="Y130" s="177"/>
      <c r="Z130" s="177"/>
      <c r="AA130" s="178"/>
      <c r="AB130" s="730"/>
    </row>
    <row r="131" spans="1:28" ht="13.5" x14ac:dyDescent="0.25">
      <c r="A131" s="865"/>
      <c r="B131" s="1365"/>
      <c r="C131" s="1365"/>
      <c r="D131" s="1253"/>
      <c r="E131" s="1253"/>
      <c r="F131" s="712"/>
      <c r="G131" s="1233"/>
      <c r="H131" s="1233"/>
      <c r="I131" s="425"/>
      <c r="J131" s="734"/>
      <c r="K131" s="1253"/>
      <c r="L131" s="1253"/>
      <c r="M131" s="1253"/>
      <c r="N131" s="1261"/>
      <c r="O131" s="712"/>
      <c r="P131" s="722"/>
      <c r="Q131" s="722"/>
      <c r="R131" s="723"/>
      <c r="S131" s="734" t="s">
        <v>2102</v>
      </c>
      <c r="T131" s="1253"/>
      <c r="U131" s="712"/>
      <c r="V131" s="712"/>
      <c r="W131" s="712"/>
      <c r="X131" s="712"/>
      <c r="Y131" s="712"/>
      <c r="Z131" s="712"/>
      <c r="AA131" s="425"/>
      <c r="AB131" s="730"/>
    </row>
    <row r="132" spans="1:28" ht="13.5" customHeight="1" x14ac:dyDescent="0.25">
      <c r="A132" s="177"/>
      <c r="B132" s="177"/>
      <c r="C132" s="177"/>
      <c r="D132" s="177"/>
      <c r="E132" s="177"/>
      <c r="F132" s="177"/>
      <c r="G132" s="177"/>
      <c r="H132" s="177"/>
      <c r="I132" s="177"/>
      <c r="J132" s="728"/>
      <c r="K132" s="177"/>
      <c r="L132" s="177"/>
      <c r="M132" s="177"/>
      <c r="N132" s="177"/>
      <c r="O132" s="177"/>
      <c r="P132" s="177"/>
      <c r="Q132" s="177"/>
      <c r="R132" s="177"/>
      <c r="S132" s="706"/>
      <c r="T132" s="706"/>
      <c r="U132" s="705"/>
      <c r="V132" s="1176"/>
      <c r="W132" s="177"/>
      <c r="X132" s="177"/>
      <c r="Y132" s="177"/>
      <c r="Z132" s="177"/>
      <c r="AA132" s="177"/>
      <c r="AB132" s="730"/>
    </row>
    <row r="133" spans="1:28" ht="13.5" x14ac:dyDescent="0.25">
      <c r="A133" s="728"/>
      <c r="B133" s="252"/>
      <c r="C133" s="252"/>
      <c r="D133" s="252"/>
      <c r="E133" s="252"/>
      <c r="F133" s="252"/>
      <c r="G133" s="252"/>
      <c r="H133" s="252"/>
      <c r="I133" s="252"/>
      <c r="J133" s="700"/>
      <c r="K133" s="177"/>
      <c r="L133" s="177"/>
      <c r="M133" s="177"/>
      <c r="N133" s="177"/>
      <c r="O133" s="177"/>
      <c r="P133" s="177"/>
      <c r="Q133" s="177"/>
      <c r="R133" s="177"/>
      <c r="S133" s="700"/>
      <c r="T133" s="309"/>
      <c r="U133" s="309"/>
      <c r="V133" s="309"/>
      <c r="W133" s="309"/>
      <c r="X133" s="309"/>
      <c r="Y133" s="309"/>
      <c r="Z133" s="177"/>
      <c r="AA133" s="177"/>
      <c r="AB133" s="730"/>
    </row>
    <row r="134" spans="1:28" ht="13.5" customHeight="1" x14ac:dyDescent="0.25">
      <c r="A134" s="706"/>
      <c r="B134" s="252"/>
      <c r="C134" s="252"/>
      <c r="D134" s="252"/>
      <c r="E134" s="252"/>
      <c r="F134" s="252"/>
      <c r="G134" s="252"/>
      <c r="H134" s="252"/>
      <c r="I134" s="252"/>
      <c r="J134" s="700"/>
      <c r="K134" s="705"/>
      <c r="L134" s="1176"/>
      <c r="M134" s="177"/>
      <c r="N134" s="177"/>
      <c r="O134" s="177"/>
      <c r="P134" s="705"/>
      <c r="Q134" s="177"/>
      <c r="R134" s="177"/>
      <c r="S134" s="719"/>
      <c r="T134" s="309"/>
      <c r="U134" s="309"/>
      <c r="V134" s="309"/>
      <c r="W134" s="309"/>
      <c r="X134" s="309"/>
      <c r="Y134" s="309"/>
      <c r="Z134" s="177"/>
      <c r="AA134" s="177"/>
      <c r="AB134" s="730"/>
    </row>
    <row r="135" spans="1:28" ht="13.5" x14ac:dyDescent="0.25">
      <c r="A135" s="706"/>
      <c r="B135" s="177"/>
      <c r="C135" s="713"/>
      <c r="D135" s="177"/>
      <c r="E135" s="177"/>
      <c r="F135" s="177"/>
      <c r="G135" s="706"/>
      <c r="H135" s="177"/>
      <c r="I135" s="706"/>
      <c r="J135" s="700"/>
      <c r="K135" s="705"/>
      <c r="L135" s="1176"/>
      <c r="M135" s="177"/>
      <c r="N135" s="177"/>
      <c r="O135" s="177"/>
      <c r="P135" s="705"/>
      <c r="Q135" s="177"/>
      <c r="R135" s="177"/>
      <c r="S135" s="706"/>
      <c r="T135" s="706"/>
      <c r="U135" s="177"/>
      <c r="V135" s="177"/>
      <c r="W135" s="177"/>
      <c r="X135" s="177"/>
      <c r="Y135" s="706"/>
      <c r="Z135" s="706"/>
      <c r="AA135" s="706"/>
      <c r="AB135" s="730"/>
    </row>
    <row r="136" spans="1:28" ht="13.5" customHeight="1" x14ac:dyDescent="0.25">
      <c r="A136" s="706"/>
      <c r="B136" s="177"/>
      <c r="C136" s="177"/>
      <c r="D136" s="177"/>
      <c r="E136" s="177"/>
      <c r="F136" s="177"/>
      <c r="G136" s="706"/>
      <c r="H136" s="706"/>
      <c r="I136" s="706"/>
      <c r="J136" s="714"/>
      <c r="K136" s="705"/>
      <c r="L136" s="1176"/>
      <c r="M136" s="706"/>
      <c r="N136" s="706"/>
      <c r="O136" s="706"/>
      <c r="P136" s="706"/>
      <c r="Q136" s="706"/>
      <c r="R136" s="706"/>
      <c r="S136" s="706"/>
      <c r="T136" s="706"/>
      <c r="U136" s="706"/>
      <c r="V136" s="706"/>
      <c r="W136" s="706"/>
      <c r="X136" s="706"/>
      <c r="Y136" s="706"/>
      <c r="Z136" s="706"/>
      <c r="AA136" s="706"/>
      <c r="AB136" s="730"/>
    </row>
    <row r="137" spans="1:28" ht="13.5" customHeight="1" x14ac:dyDescent="0.25">
      <c r="A137" s="177"/>
      <c r="B137" s="177"/>
      <c r="C137" s="177"/>
      <c r="D137" s="177"/>
      <c r="E137" s="177"/>
      <c r="F137" s="177"/>
      <c r="G137" s="177"/>
      <c r="H137" s="177"/>
      <c r="I137" s="177"/>
      <c r="J137" s="700"/>
      <c r="K137" s="705"/>
      <c r="L137" s="1176"/>
      <c r="M137" s="177"/>
      <c r="N137" s="177"/>
      <c r="O137" s="706"/>
      <c r="P137" s="706"/>
      <c r="Q137" s="706"/>
      <c r="R137" s="706"/>
      <c r="S137" s="706"/>
      <c r="T137" s="706"/>
      <c r="U137" s="706"/>
      <c r="V137" s="706"/>
      <c r="W137" s="706"/>
      <c r="X137" s="706"/>
      <c r="Y137" s="706"/>
      <c r="Z137" s="706"/>
      <c r="AA137" s="706"/>
      <c r="AB137" s="730"/>
    </row>
    <row r="138" spans="1:28" ht="13.5" x14ac:dyDescent="0.25">
      <c r="A138" s="177"/>
      <c r="B138" s="177"/>
      <c r="C138" s="177"/>
      <c r="D138" s="177"/>
      <c r="E138" s="177"/>
      <c r="F138" s="177"/>
      <c r="G138" s="177"/>
      <c r="H138" s="177"/>
      <c r="I138" s="177"/>
      <c r="J138" s="700"/>
      <c r="K138" s="705"/>
      <c r="L138" s="1176"/>
      <c r="M138" s="177"/>
      <c r="N138" s="177"/>
      <c r="O138" s="177"/>
      <c r="P138" s="177"/>
      <c r="Q138" s="177"/>
      <c r="R138" s="177"/>
      <c r="S138" s="706"/>
      <c r="T138" s="706"/>
      <c r="U138" s="706"/>
      <c r="V138" s="706"/>
      <c r="W138" s="706"/>
      <c r="X138" s="706"/>
      <c r="Y138" s="706"/>
      <c r="Z138" s="706"/>
      <c r="AA138" s="706"/>
      <c r="AB138" s="730"/>
    </row>
    <row r="139" spans="1:28" ht="13.5" x14ac:dyDescent="0.25">
      <c r="A139" s="177"/>
      <c r="B139" s="177"/>
      <c r="C139" s="177"/>
      <c r="D139" s="177"/>
      <c r="E139" s="177"/>
      <c r="F139" s="177"/>
      <c r="G139" s="177"/>
      <c r="H139" s="177"/>
      <c r="I139" s="177"/>
      <c r="J139" s="700"/>
      <c r="K139" s="705"/>
      <c r="L139" s="1176"/>
      <c r="M139" s="177"/>
      <c r="N139" s="177"/>
      <c r="O139" s="177"/>
      <c r="P139" s="705"/>
      <c r="Q139" s="177"/>
      <c r="R139" s="177"/>
      <c r="S139" s="706"/>
      <c r="T139" s="706"/>
      <c r="U139" s="706"/>
      <c r="V139" s="706"/>
      <c r="W139" s="706"/>
      <c r="X139" s="706"/>
      <c r="Y139" s="706"/>
      <c r="Z139" s="706"/>
      <c r="AA139" s="706"/>
      <c r="AB139" s="730"/>
    </row>
    <row r="140" spans="1:28" ht="13.5" x14ac:dyDescent="0.25">
      <c r="A140" s="177"/>
      <c r="B140" s="177"/>
      <c r="C140" s="177"/>
      <c r="D140" s="177"/>
      <c r="E140" s="177"/>
      <c r="F140" s="177"/>
      <c r="G140" s="177"/>
      <c r="H140" s="177"/>
      <c r="I140" s="177"/>
      <c r="J140" s="700"/>
      <c r="K140" s="705"/>
      <c r="L140" s="1176"/>
      <c r="M140" s="177"/>
      <c r="N140" s="177"/>
      <c r="O140" s="177"/>
      <c r="P140" s="705"/>
      <c r="Q140" s="177"/>
      <c r="R140" s="177"/>
      <c r="S140" s="177"/>
      <c r="T140" s="177"/>
      <c r="U140" s="177"/>
      <c r="V140" s="177"/>
      <c r="W140" s="177"/>
      <c r="X140" s="177"/>
      <c r="Y140" s="177"/>
      <c r="Z140" s="177"/>
      <c r="AA140" s="177"/>
      <c r="AB140" s="730"/>
    </row>
    <row r="141" spans="1:28" ht="13.5" customHeight="1" x14ac:dyDescent="0.25">
      <c r="J141" s="714"/>
      <c r="K141" s="705"/>
      <c r="L141" s="1176"/>
      <c r="M141" s="706"/>
      <c r="N141" s="706"/>
      <c r="O141" s="706"/>
      <c r="P141" s="706"/>
      <c r="Q141" s="706"/>
      <c r="R141" s="706"/>
      <c r="AB141" s="730"/>
    </row>
    <row r="142" spans="1:28" ht="13.5" x14ac:dyDescent="0.25">
      <c r="J142" s="252"/>
      <c r="K142" s="252"/>
      <c r="L142" s="252"/>
      <c r="M142" s="252"/>
      <c r="N142" s="252"/>
      <c r="O142" s="252"/>
      <c r="P142" s="252"/>
      <c r="Q142" s="252"/>
      <c r="R142" s="252"/>
      <c r="AB142" s="730"/>
    </row>
    <row r="143" spans="1:28" ht="13.5" x14ac:dyDescent="0.25">
      <c r="J143" s="252"/>
      <c r="K143" s="252"/>
      <c r="L143" s="252"/>
      <c r="M143" s="252"/>
      <c r="N143" s="252"/>
      <c r="O143" s="252"/>
      <c r="P143" s="252"/>
      <c r="Q143" s="252"/>
      <c r="R143" s="252"/>
      <c r="AB143" s="730"/>
    </row>
    <row r="144" spans="1:28" ht="13.5" x14ac:dyDescent="0.25">
      <c r="J144" s="177"/>
      <c r="K144" s="177"/>
      <c r="L144" s="177"/>
      <c r="M144" s="177"/>
      <c r="N144" s="177"/>
      <c r="O144" s="177"/>
      <c r="P144" s="177"/>
      <c r="Q144" s="177"/>
      <c r="R144" s="177"/>
      <c r="AB144" s="730"/>
    </row>
    <row r="145" spans="1:28" ht="13.5" x14ac:dyDescent="0.25">
      <c r="J145" s="177"/>
      <c r="K145" s="177"/>
      <c r="L145" s="177"/>
      <c r="M145" s="177"/>
      <c r="N145" s="177"/>
      <c r="O145" s="177"/>
      <c r="P145" s="177"/>
      <c r="Q145" s="177"/>
      <c r="R145" s="177"/>
      <c r="AB145" s="730"/>
    </row>
    <row r="146" spans="1:28" ht="13.5" x14ac:dyDescent="0.25">
      <c r="AB146" s="730"/>
    </row>
    <row r="147" spans="1:28" ht="13.5" x14ac:dyDescent="0.25">
      <c r="AB147" s="730"/>
    </row>
    <row r="148" spans="1:28" ht="13.5" x14ac:dyDescent="0.25">
      <c r="AB148" s="730"/>
    </row>
    <row r="150" spans="1:28" x14ac:dyDescent="0.2">
      <c r="A150" s="689"/>
      <c r="B150" s="689"/>
      <c r="F150" s="689"/>
      <c r="G150" s="689"/>
      <c r="H150" s="689"/>
    </row>
    <row r="151" spans="1:28" x14ac:dyDescent="0.2">
      <c r="A151" s="689"/>
      <c r="B151" s="689"/>
      <c r="F151" s="689"/>
      <c r="G151" s="689"/>
      <c r="H151" s="689"/>
    </row>
    <row r="152" spans="1:28" x14ac:dyDescent="0.2">
      <c r="A152" s="689"/>
      <c r="B152" s="689"/>
      <c r="F152" s="689"/>
      <c r="G152" s="689"/>
      <c r="H152" s="689"/>
    </row>
    <row r="153" spans="1:28" x14ac:dyDescent="0.2">
      <c r="A153" s="689"/>
      <c r="B153" s="689"/>
      <c r="F153" s="689"/>
      <c r="G153" s="689"/>
      <c r="H153" s="689"/>
    </row>
    <row r="154" spans="1:28" x14ac:dyDescent="0.2">
      <c r="A154" s="689"/>
      <c r="B154" s="689"/>
      <c r="F154" s="689"/>
      <c r="G154" s="689"/>
      <c r="H154" s="689"/>
    </row>
    <row r="155" spans="1:28" x14ac:dyDescent="0.2">
      <c r="A155" s="689"/>
      <c r="B155" s="689"/>
      <c r="F155" s="689"/>
      <c r="G155" s="689"/>
      <c r="H155" s="689"/>
    </row>
    <row r="156" spans="1:28" x14ac:dyDescent="0.2">
      <c r="A156" s="689"/>
      <c r="B156" s="689"/>
      <c r="F156" s="689"/>
      <c r="G156" s="689"/>
      <c r="H156" s="689"/>
    </row>
    <row r="157" spans="1:28" x14ac:dyDescent="0.2">
      <c r="A157" s="689"/>
      <c r="B157" s="689"/>
      <c r="F157" s="689"/>
      <c r="G157" s="689"/>
      <c r="H157" s="689"/>
    </row>
    <row r="158" spans="1:28" x14ac:dyDescent="0.2">
      <c r="A158" s="689"/>
      <c r="B158" s="689"/>
      <c r="F158" s="689"/>
      <c r="G158" s="689"/>
      <c r="H158" s="689"/>
    </row>
    <row r="159" spans="1:28" x14ac:dyDescent="0.2">
      <c r="A159" s="689"/>
      <c r="B159" s="689"/>
      <c r="F159" s="689"/>
      <c r="G159" s="689"/>
      <c r="H159" s="689"/>
    </row>
    <row r="160" spans="1:28" x14ac:dyDescent="0.2">
      <c r="A160" s="689"/>
      <c r="B160" s="689"/>
      <c r="F160" s="689"/>
      <c r="G160" s="689"/>
      <c r="H160" s="689"/>
    </row>
  </sheetData>
  <customSheetViews>
    <customSheetView guid="{9C153D9E-615C-443B-9CD7-551163282F03}" scale="130" showPageBreaks="1" printArea="1" view="pageLayout" topLeftCell="G94">
      <selection activeCell="AA114" sqref="AA114"/>
      <rowBreaks count="2" manualBreakCount="2">
        <brk id="44" max="27" man="1"/>
        <brk id="89" max="27" man="1"/>
      </rowBreaks>
      <pageMargins left="0.314" right="0.314" top="0.11799999999999999" bottom="0.27500000000000002" header="0.157" footer="0.11799999999999999"/>
      <pageSetup scale="99" firstPageNumber="31" orientation="landscape" r:id="rId1"/>
      <headerFooter>
        <oddFooter>&amp;C&amp;P</oddFooter>
      </headerFooter>
    </customSheetView>
    <customSheetView guid="{BE9F68F7-D81B-4526-9959-D871EC50BDFF}" scale="130" showPageBreaks="1" printArea="1" view="pageLayout" topLeftCell="G94">
      <selection activeCell="AA114" sqref="AA114"/>
      <rowBreaks count="2" manualBreakCount="2">
        <brk id="44" max="27" man="1"/>
        <brk id="89" max="27" man="1"/>
      </rowBreaks>
      <pageMargins left="0.314" right="0.314" top="0.11799999999999999" bottom="0.27500000000000002" header="0.157" footer="0.11799999999999999"/>
      <pageSetup scale="99" firstPageNumber="31" orientation="landscape" r:id="rId2"/>
      <headerFooter>
        <oddFooter>&amp;C&amp;P</oddFooter>
      </headerFooter>
    </customSheetView>
    <customSheetView guid="{EF790C5B-80DA-4544-9EB7-EFE0323B2298}" scale="170" showPageBreaks="1" printArea="1" view="pageLayout" topLeftCell="Q54">
      <selection activeCell="Y103" sqref="Y103"/>
      <rowBreaks count="2" manualBreakCount="2">
        <brk id="44" max="27" man="1"/>
        <brk id="89" max="27" man="1"/>
      </rowBreaks>
      <pageMargins left="0.314" right="0.314" top="0.11799999999999999" bottom="0.27500000000000002" header="0.157" footer="0.11799999999999999"/>
      <pageSetup scale="99" firstPageNumber="31" orientation="landscape" r:id="rId3"/>
      <headerFooter>
        <oddFooter>&amp;C&amp;P</oddFooter>
      </headerFooter>
    </customSheetView>
    <customSheetView guid="{C9D2DBB1-CD01-4732-8C86-64BE16C94753}" scale="110" showPageBreaks="1" printArea="1" view="pageBreakPreview">
      <rowBreaks count="2" manualBreakCount="2">
        <brk id="44" max="27" man="1"/>
        <brk id="88" max="27" man="1"/>
      </rowBreaks>
      <pageMargins left="0.314" right="0.314" top="0.11799999999999999" bottom="0.27500000000000002" header="0.157" footer="0.11799999999999999"/>
      <pageSetup scale="99" firstPageNumber="31" orientation="landscape" r:id="rId4"/>
      <headerFooter>
        <oddFooter>&amp;C&amp;P</oddFooter>
      </headerFooter>
    </customSheetView>
    <customSheetView guid="{BFEC163F-7C4E-49B7-9F32-15225772E72F}" scale="128" showPageBreaks="1" printArea="1" view="pageBreakPreview" topLeftCell="A118">
      <selection activeCell="T101" sqref="T101"/>
      <rowBreaks count="2" manualBreakCount="2">
        <brk id="44" max="27" man="1"/>
        <brk id="88" max="27" man="1"/>
      </rowBreaks>
      <pageMargins left="0.314" right="0.314" top="0.11799999999999999" bottom="0.27500000000000002" header="0.157" footer="0.11799999999999999"/>
      <pageSetup scale="99" firstPageNumber="31" orientation="landscape" r:id="rId5"/>
      <headerFooter>
        <oddFooter>&amp;C&amp;P</oddFooter>
      </headerFooter>
    </customSheetView>
    <customSheetView guid="{5529DB6B-163A-4048-9107-267B30B97DF3}" scale="128" showPageBreaks="1" printArea="1" view="pageBreakPreview" topLeftCell="A94">
      <selection activeCell="T101" sqref="T101"/>
      <rowBreaks count="2" manualBreakCount="2">
        <brk id="44" max="27" man="1"/>
        <brk id="88" max="27" man="1"/>
      </rowBreaks>
      <pageMargins left="0.314" right="0.314" top="0.11799999999999999" bottom="0.27500000000000002" header="0.157" footer="0.11799999999999999"/>
      <pageSetup scale="99" firstPageNumber="31" orientation="landscape" r:id="rId6"/>
      <headerFooter>
        <oddFooter>&amp;C&amp;P</oddFooter>
      </headerFooter>
    </customSheetView>
    <customSheetView guid="{9B0763AA-FA4B-479A-900C-C113E8BEEFEB}" scale="130" showPageBreaks="1" printArea="1" view="pageLayout" topLeftCell="K103">
      <selection activeCell="Y114" sqref="Y114"/>
      <rowBreaks count="2" manualBreakCount="2">
        <brk id="44" max="27" man="1"/>
        <brk id="89" max="27" man="1"/>
      </rowBreaks>
      <pageMargins left="0.314" right="0.314" top="0.11799999999999999" bottom="0.27500000000000002" header="0.157" footer="0.11799999999999999"/>
      <pageSetup scale="99" firstPageNumber="31" orientation="landscape" r:id="rId7"/>
      <headerFooter>
        <oddFooter>&amp;C&amp;P</oddFooter>
      </headerFooter>
    </customSheetView>
    <customSheetView guid="{89903799-8228-4A6D-8A81-7F80BC61226D}" scale="170" showPageBreaks="1" printArea="1" view="pageLayout" topLeftCell="O126">
      <selection activeCell="V135" sqref="V135:W135"/>
      <rowBreaks count="2" manualBreakCount="2">
        <brk id="44" max="27" man="1"/>
        <brk id="89" max="27" man="1"/>
      </rowBreaks>
      <pageMargins left="0.314" right="0.314" top="0.11799999999999999" bottom="0.27500000000000002" header="0.157" footer="0.11799999999999999"/>
      <pageSetup scale="99" firstPageNumber="31" orientation="landscape" r:id="rId8"/>
      <headerFooter>
        <oddFooter>&amp;C&amp;P</oddFooter>
      </headerFooter>
    </customSheetView>
    <customSheetView guid="{2524630E-605A-4616-AD5D-6CF7B1E9752C}" scale="170" showPageBreaks="1" printArea="1" view="pageLayout">
      <selection activeCell="T122" sqref="T122:AA123"/>
      <rowBreaks count="2" manualBreakCount="2">
        <brk id="44" max="27" man="1"/>
        <brk id="89" max="27" man="1"/>
      </rowBreaks>
      <pageMargins left="0.314" right="0.314" top="0.11799999999999999" bottom="0.27500000000000002" header="0.157" footer="0.11799999999999999"/>
      <pageSetup scale="99" firstPageNumber="31" orientation="landscape" r:id="rId9"/>
      <headerFooter>
        <oddFooter>&amp;C&amp;P</oddFooter>
      </headerFooter>
    </customSheetView>
  </customSheetViews>
  <mergeCells count="59">
    <mergeCell ref="T86:AA86"/>
    <mergeCell ref="K81:P81"/>
    <mergeCell ref="K73:R73"/>
    <mergeCell ref="K79:R80"/>
    <mergeCell ref="S92:W92"/>
    <mergeCell ref="K4:R6"/>
    <mergeCell ref="T31:AA32"/>
    <mergeCell ref="K7:L8"/>
    <mergeCell ref="T8:AA8"/>
    <mergeCell ref="K10:R11"/>
    <mergeCell ref="K19:R20"/>
    <mergeCell ref="K25:R26"/>
    <mergeCell ref="B106:I107"/>
    <mergeCell ref="E109:F109"/>
    <mergeCell ref="T13:AA14"/>
    <mergeCell ref="B34:I35"/>
    <mergeCell ref="B13:G14"/>
    <mergeCell ref="Y21:AA21"/>
    <mergeCell ref="Y98:AA98"/>
    <mergeCell ref="J57:M59"/>
    <mergeCell ref="N55:O55"/>
    <mergeCell ref="K52:R54"/>
    <mergeCell ref="K46:R48"/>
    <mergeCell ref="J49:N50"/>
    <mergeCell ref="T78:AA79"/>
    <mergeCell ref="T82:AA83"/>
    <mergeCell ref="X93:AA93"/>
    <mergeCell ref="N71:O71"/>
    <mergeCell ref="J70:M72"/>
    <mergeCell ref="K65:R67"/>
    <mergeCell ref="J63:N64"/>
    <mergeCell ref="T40:AA41"/>
    <mergeCell ref="T46:AA46"/>
    <mergeCell ref="T50:Z50"/>
    <mergeCell ref="T51:AA52"/>
    <mergeCell ref="N58:O58"/>
    <mergeCell ref="K125:R126"/>
    <mergeCell ref="B124:I125"/>
    <mergeCell ref="K91:R91"/>
    <mergeCell ref="T116:AA117"/>
    <mergeCell ref="K97:R98"/>
    <mergeCell ref="B97:I97"/>
    <mergeCell ref="T99:AA99"/>
    <mergeCell ref="K101:R102"/>
    <mergeCell ref="B116:I116"/>
    <mergeCell ref="X94:AA94"/>
    <mergeCell ref="S93:W93"/>
    <mergeCell ref="T122:AA123"/>
    <mergeCell ref="B119:I120"/>
    <mergeCell ref="B101:I102"/>
    <mergeCell ref="E103:F103"/>
    <mergeCell ref="D105:F105"/>
    <mergeCell ref="B38:I39"/>
    <mergeCell ref="K15:R16"/>
    <mergeCell ref="B65:I66"/>
    <mergeCell ref="B60:I61"/>
    <mergeCell ref="K60:R62"/>
    <mergeCell ref="K40:R41"/>
    <mergeCell ref="B56:I57"/>
  </mergeCells>
  <pageMargins left="0.314" right="0.314" top="0.11799999999999999" bottom="0.27500000000000002" header="0.157" footer="0.11799999999999999"/>
  <pageSetup scale="99" firstPageNumber="31" orientation="landscape" r:id="rId10"/>
  <headerFooter>
    <oddFooter>&amp;C&amp;P</oddFooter>
  </headerFooter>
  <rowBreaks count="2" manualBreakCount="2">
    <brk id="44" max="27" man="1"/>
    <brk id="89" max="27" man="1"/>
  </rowBreaks>
  <drawing r:id="rId1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8"/>
  <sheetViews>
    <sheetView showWhiteSpace="0" view="pageLayout" topLeftCell="E4" zoomScale="150" zoomScaleNormal="80" zoomScaleSheetLayoutView="124" zoomScalePageLayoutView="150" workbookViewId="0">
      <selection activeCell="S5" sqref="S5:Y10"/>
    </sheetView>
  </sheetViews>
  <sheetFormatPr defaultColWidth="9.140625" defaultRowHeight="13.5" x14ac:dyDescent="0.25"/>
  <cols>
    <col min="1" max="1" width="5.140625" style="198" customWidth="1"/>
    <col min="2" max="2" width="32.5703125" style="163" bestFit="1" customWidth="1"/>
    <col min="3" max="7" width="3.7109375" style="164" customWidth="1"/>
    <col min="8" max="8" width="5.140625" style="165" bestFit="1" customWidth="1"/>
    <col min="9" max="10" width="4" style="165" customWidth="1"/>
    <col min="11" max="11" width="1.42578125" style="165" customWidth="1"/>
    <col min="12" max="12" width="4.28515625" style="165" customWidth="1"/>
    <col min="13" max="13" width="1.7109375" style="165" customWidth="1"/>
    <col min="14" max="14" width="1.42578125" style="165" customWidth="1"/>
    <col min="15" max="15" width="1" style="165" customWidth="1"/>
    <col min="16" max="16" width="5.28515625" style="165" customWidth="1"/>
    <col min="17" max="17" width="4" style="165" customWidth="1"/>
    <col min="18" max="18" width="2.28515625" style="165" customWidth="1"/>
    <col min="19" max="19" width="4.7109375" style="165" customWidth="1"/>
    <col min="20" max="20" width="2.5703125" style="165" customWidth="1"/>
    <col min="21" max="21" width="1.5703125" style="165" hidden="1" customWidth="1"/>
    <col min="22" max="22" width="4.7109375" style="165" customWidth="1"/>
    <col min="23" max="23" width="2.5703125" style="165" customWidth="1"/>
    <col min="24" max="24" width="4.7109375" style="165" customWidth="1"/>
    <col min="25" max="25" width="2.5703125" style="165" customWidth="1"/>
    <col min="26" max="26" width="6.28515625" style="165" customWidth="1"/>
    <col min="27" max="27" width="2.140625" style="165" customWidth="1"/>
    <col min="28" max="28" width="4.28515625" style="165" customWidth="1"/>
    <col min="29" max="29" width="4" style="165" hidden="1" customWidth="1"/>
    <col min="30" max="30" width="5.85546875" style="165" customWidth="1"/>
    <col min="31" max="32" width="4" style="165" customWidth="1"/>
    <col min="33" max="33" width="5.42578125" style="164" bestFit="1" customWidth="1"/>
    <col min="34" max="34" width="4" style="164" customWidth="1"/>
    <col min="35" max="35" width="2" style="164" customWidth="1"/>
    <col min="36" max="36" width="1.42578125" style="164" customWidth="1"/>
    <col min="37" max="37" width="5.42578125" style="164" customWidth="1"/>
    <col min="38" max="39" width="4" style="164" customWidth="1"/>
    <col min="40" max="40" width="0.28515625" style="164" customWidth="1"/>
  </cols>
  <sheetData>
    <row r="1" spans="1:40" x14ac:dyDescent="0.25">
      <c r="A1" s="162" t="s">
        <v>2103</v>
      </c>
    </row>
    <row r="2" spans="1:40" x14ac:dyDescent="0.25">
      <c r="A2" s="162"/>
      <c r="B2" s="167">
        <v>12</v>
      </c>
      <c r="C2" s="164" t="s">
        <v>3932</v>
      </c>
    </row>
    <row r="3" spans="1:40" ht="15.75" x14ac:dyDescent="0.25">
      <c r="A3" s="166"/>
    </row>
    <row r="4" spans="1:40" x14ac:dyDescent="0.25">
      <c r="A4" s="167">
        <v>12.01</v>
      </c>
      <c r="B4" s="168" t="s">
        <v>3600</v>
      </c>
      <c r="C4" s="169"/>
      <c r="D4" s="169"/>
      <c r="E4" s="169"/>
      <c r="F4" s="169"/>
      <c r="G4" s="169"/>
      <c r="H4" s="171">
        <f>A4+0.01</f>
        <v>12.02</v>
      </c>
      <c r="I4" s="172"/>
      <c r="J4" s="172"/>
      <c r="K4" s="173"/>
      <c r="L4" s="2962">
        <f>H4+0.01</f>
        <v>12.03</v>
      </c>
      <c r="M4" s="2963"/>
      <c r="N4" s="172"/>
      <c r="O4" s="173"/>
      <c r="P4" s="171">
        <f>L4+0.01</f>
        <v>12.04</v>
      </c>
      <c r="Q4" s="172"/>
      <c r="R4" s="173"/>
      <c r="S4" s="2962">
        <f>P4+0.01</f>
        <v>12.049999999999999</v>
      </c>
      <c r="T4" s="2963"/>
      <c r="U4" s="2963"/>
      <c r="V4" s="2963"/>
      <c r="W4" s="2963"/>
      <c r="X4" s="2963"/>
      <c r="Y4" s="2976"/>
      <c r="Z4" s="171">
        <f>S4+0.01</f>
        <v>12.059999999999999</v>
      </c>
      <c r="AA4" s="172"/>
      <c r="AB4" s="172"/>
      <c r="AC4" s="173"/>
      <c r="AD4" s="171">
        <f>Z4+0.01</f>
        <v>12.069999999999999</v>
      </c>
      <c r="AE4" s="172"/>
      <c r="AF4" s="172"/>
      <c r="AG4" s="171">
        <f>AD4+0.01</f>
        <v>12.079999999999998</v>
      </c>
      <c r="AH4" s="174"/>
      <c r="AI4" s="174"/>
      <c r="AJ4" s="175"/>
      <c r="AK4" s="171">
        <f>AG4+0.01</f>
        <v>12.089999999999998</v>
      </c>
      <c r="AL4" s="174"/>
      <c r="AM4" s="174"/>
      <c r="AN4" s="175"/>
    </row>
    <row r="5" spans="1:40" ht="13.5" customHeight="1" x14ac:dyDescent="0.25">
      <c r="A5" s="2531" t="s">
        <v>2104</v>
      </c>
      <c r="B5" s="176"/>
      <c r="C5" s="177"/>
      <c r="D5" s="177"/>
      <c r="E5" s="177"/>
      <c r="F5" s="177"/>
      <c r="G5" s="177"/>
      <c r="H5" s="2403" t="s">
        <v>2105</v>
      </c>
      <c r="I5" s="2404"/>
      <c r="J5" s="2404"/>
      <c r="K5" s="2415"/>
      <c r="L5" s="2497" t="s">
        <v>2106</v>
      </c>
      <c r="M5" s="2978"/>
      <c r="N5" s="2978"/>
      <c r="O5" s="2557"/>
      <c r="P5" s="2403" t="s">
        <v>2107</v>
      </c>
      <c r="Q5" s="2404"/>
      <c r="R5" s="2415"/>
      <c r="S5" s="2403" t="s">
        <v>3603</v>
      </c>
      <c r="T5" s="2404"/>
      <c r="U5" s="2404"/>
      <c r="V5" s="2404"/>
      <c r="W5" s="2404"/>
      <c r="X5" s="2404"/>
      <c r="Y5" s="2415"/>
      <c r="Z5" s="2979" t="s">
        <v>3933</v>
      </c>
      <c r="AA5" s="2980"/>
      <c r="AB5" s="2980"/>
      <c r="AC5" s="2981"/>
      <c r="AD5" s="2979" t="s">
        <v>3602</v>
      </c>
      <c r="AE5" s="2980"/>
      <c r="AF5" s="2980"/>
      <c r="AG5" s="2979" t="s">
        <v>2108</v>
      </c>
      <c r="AH5" s="2980"/>
      <c r="AI5" s="2980"/>
      <c r="AJ5" s="2981"/>
      <c r="AK5" s="2979" t="s">
        <v>3604</v>
      </c>
      <c r="AL5" s="2980"/>
      <c r="AM5" s="2980"/>
      <c r="AN5" s="2981"/>
    </row>
    <row r="6" spans="1:40" x14ac:dyDescent="0.25">
      <c r="A6" s="2531"/>
      <c r="B6" s="179"/>
      <c r="C6" s="177"/>
      <c r="D6" s="177"/>
      <c r="E6" s="177"/>
      <c r="F6" s="177"/>
      <c r="G6" s="177"/>
      <c r="H6" s="2403"/>
      <c r="I6" s="2404"/>
      <c r="J6" s="2404"/>
      <c r="K6" s="2415"/>
      <c r="L6" s="2556"/>
      <c r="M6" s="2978"/>
      <c r="N6" s="2978"/>
      <c r="O6" s="2557"/>
      <c r="P6" s="2403"/>
      <c r="Q6" s="2404"/>
      <c r="R6" s="2415"/>
      <c r="S6" s="2403"/>
      <c r="T6" s="2404"/>
      <c r="U6" s="2404"/>
      <c r="V6" s="2404"/>
      <c r="W6" s="2404"/>
      <c r="X6" s="2404"/>
      <c r="Y6" s="2415"/>
      <c r="Z6" s="2979"/>
      <c r="AA6" s="2980"/>
      <c r="AB6" s="2980"/>
      <c r="AC6" s="2981"/>
      <c r="AD6" s="2979"/>
      <c r="AE6" s="2980"/>
      <c r="AF6" s="2980"/>
      <c r="AG6" s="2979"/>
      <c r="AH6" s="2980"/>
      <c r="AI6" s="2980"/>
      <c r="AJ6" s="2981"/>
      <c r="AK6" s="2979"/>
      <c r="AL6" s="2980"/>
      <c r="AM6" s="2980"/>
      <c r="AN6" s="2981"/>
    </row>
    <row r="7" spans="1:40" x14ac:dyDescent="0.25">
      <c r="A7" s="2531"/>
      <c r="B7" s="179"/>
      <c r="C7" s="177"/>
      <c r="D7" s="177"/>
      <c r="E7" s="177"/>
      <c r="F7" s="177"/>
      <c r="G7" s="177"/>
      <c r="H7" s="2403"/>
      <c r="I7" s="2404"/>
      <c r="J7" s="2404"/>
      <c r="K7" s="2415"/>
      <c r="L7" s="2556"/>
      <c r="M7" s="2978"/>
      <c r="N7" s="2978"/>
      <c r="O7" s="2557"/>
      <c r="P7" s="2403"/>
      <c r="Q7" s="2404"/>
      <c r="R7" s="2415"/>
      <c r="S7" s="2403"/>
      <c r="T7" s="2404"/>
      <c r="U7" s="2404"/>
      <c r="V7" s="2404"/>
      <c r="W7" s="2404"/>
      <c r="X7" s="2404"/>
      <c r="Y7" s="2415"/>
      <c r="Z7" s="2979"/>
      <c r="AA7" s="2980"/>
      <c r="AB7" s="2980"/>
      <c r="AC7" s="2981"/>
      <c r="AD7" s="2979"/>
      <c r="AE7" s="2980"/>
      <c r="AF7" s="2980"/>
      <c r="AG7" s="2979"/>
      <c r="AH7" s="2980"/>
      <c r="AI7" s="2980"/>
      <c r="AJ7" s="2981"/>
      <c r="AK7" s="2979"/>
      <c r="AL7" s="2980"/>
      <c r="AM7" s="2980"/>
      <c r="AN7" s="2981"/>
    </row>
    <row r="8" spans="1:40" x14ac:dyDescent="0.25">
      <c r="A8" s="2531"/>
      <c r="B8" s="179"/>
      <c r="C8" s="177"/>
      <c r="D8" s="177"/>
      <c r="E8" s="177"/>
      <c r="F8" s="177"/>
      <c r="G8" s="177"/>
      <c r="H8" s="2403"/>
      <c r="I8" s="2404"/>
      <c r="J8" s="2404"/>
      <c r="K8" s="2415"/>
      <c r="L8" s="2556"/>
      <c r="M8" s="2978"/>
      <c r="N8" s="2978"/>
      <c r="O8" s="2557"/>
      <c r="P8" s="2403"/>
      <c r="Q8" s="2404"/>
      <c r="R8" s="2415"/>
      <c r="S8" s="2403"/>
      <c r="T8" s="2404"/>
      <c r="U8" s="2404"/>
      <c r="V8" s="2404"/>
      <c r="W8" s="2404"/>
      <c r="X8" s="2404"/>
      <c r="Y8" s="2415"/>
      <c r="Z8" s="2979"/>
      <c r="AA8" s="2980"/>
      <c r="AB8" s="2980"/>
      <c r="AC8" s="2981"/>
      <c r="AD8" s="2979"/>
      <c r="AE8" s="2980"/>
      <c r="AF8" s="2980"/>
      <c r="AG8" s="2979"/>
      <c r="AH8" s="2980"/>
      <c r="AI8" s="2980"/>
      <c r="AJ8" s="2981"/>
      <c r="AK8" s="2979"/>
      <c r="AL8" s="2980"/>
      <c r="AM8" s="2980"/>
      <c r="AN8" s="2981"/>
    </row>
    <row r="9" spans="1:40" x14ac:dyDescent="0.25">
      <c r="A9" s="2531"/>
      <c r="B9" s="179"/>
      <c r="C9" s="177"/>
      <c r="D9" s="177"/>
      <c r="E9" s="177"/>
      <c r="F9" s="177"/>
      <c r="G9" s="177"/>
      <c r="H9" s="2403"/>
      <c r="I9" s="2404"/>
      <c r="J9" s="2404"/>
      <c r="K9" s="2415"/>
      <c r="L9" s="2556"/>
      <c r="M9" s="2978"/>
      <c r="N9" s="2978"/>
      <c r="O9" s="2557"/>
      <c r="P9" s="2403"/>
      <c r="Q9" s="2404"/>
      <c r="R9" s="2415"/>
      <c r="S9" s="2403"/>
      <c r="T9" s="2404"/>
      <c r="U9" s="2404"/>
      <c r="V9" s="2404"/>
      <c r="W9" s="2404"/>
      <c r="X9" s="2404"/>
      <c r="Y9" s="2415"/>
      <c r="Z9" s="2979"/>
      <c r="AA9" s="2980"/>
      <c r="AB9" s="2980"/>
      <c r="AC9" s="2981"/>
      <c r="AD9" s="2979"/>
      <c r="AE9" s="2980"/>
      <c r="AF9" s="2980"/>
      <c r="AG9" s="2979"/>
      <c r="AH9" s="2980"/>
      <c r="AI9" s="2980"/>
      <c r="AJ9" s="2981"/>
      <c r="AK9" s="2979"/>
      <c r="AL9" s="2980"/>
      <c r="AM9" s="2980"/>
      <c r="AN9" s="2981"/>
    </row>
    <row r="10" spans="1:40" x14ac:dyDescent="0.25">
      <c r="A10" s="2531"/>
      <c r="B10" s="179"/>
      <c r="C10" s="177"/>
      <c r="D10" s="177"/>
      <c r="E10" s="177"/>
      <c r="F10" s="177"/>
      <c r="G10" s="177"/>
      <c r="H10" s="2403"/>
      <c r="I10" s="2404"/>
      <c r="J10" s="2404"/>
      <c r="K10" s="2415"/>
      <c r="L10" s="2556"/>
      <c r="M10" s="2978"/>
      <c r="N10" s="2978"/>
      <c r="O10" s="2557"/>
      <c r="Q10" s="215"/>
      <c r="R10" s="206"/>
      <c r="S10" s="2403"/>
      <c r="T10" s="2404"/>
      <c r="U10" s="2404"/>
      <c r="V10" s="2404"/>
      <c r="W10" s="2404"/>
      <c r="X10" s="2404"/>
      <c r="Y10" s="2415"/>
      <c r="Z10" s="2979"/>
      <c r="AA10" s="2980"/>
      <c r="AB10" s="2980"/>
      <c r="AC10" s="2981"/>
      <c r="AD10" s="2979"/>
      <c r="AE10" s="2980"/>
      <c r="AF10" s="2980"/>
      <c r="AG10" s="2979"/>
      <c r="AH10" s="2980"/>
      <c r="AI10" s="2980"/>
      <c r="AJ10" s="2981"/>
      <c r="AK10" s="2979"/>
      <c r="AL10" s="2980"/>
      <c r="AM10" s="2980"/>
      <c r="AN10" s="2981"/>
    </row>
    <row r="11" spans="1:40" x14ac:dyDescent="0.25">
      <c r="A11" s="2531"/>
      <c r="B11" s="179"/>
      <c r="C11" s="177"/>
      <c r="D11" s="177"/>
      <c r="E11" s="177"/>
      <c r="F11" s="177"/>
      <c r="G11" s="177"/>
      <c r="H11" s="2403"/>
      <c r="I11" s="2404"/>
      <c r="J11" s="2404"/>
      <c r="K11" s="2415"/>
      <c r="L11" s="2556"/>
      <c r="M11" s="2978"/>
      <c r="N11" s="2978"/>
      <c r="O11" s="2557"/>
      <c r="P11" s="13" t="s">
        <v>2109</v>
      </c>
      <c r="Q11" s="215"/>
      <c r="R11" s="206"/>
      <c r="S11" s="13"/>
      <c r="T11" s="215"/>
      <c r="U11" s="206"/>
      <c r="V11" s="252"/>
      <c r="W11" s="252"/>
      <c r="X11" s="252"/>
      <c r="Y11" s="252"/>
      <c r="Z11" s="2979"/>
      <c r="AA11" s="2980"/>
      <c r="AB11" s="2980"/>
      <c r="AC11" s="2981"/>
      <c r="AD11" s="2979"/>
      <c r="AE11" s="2980"/>
      <c r="AF11" s="2980"/>
      <c r="AG11" s="2979"/>
      <c r="AH11" s="2980"/>
      <c r="AI11" s="2980"/>
      <c r="AJ11" s="2981"/>
      <c r="AK11" s="2979"/>
      <c r="AL11" s="2980"/>
      <c r="AM11" s="2980"/>
      <c r="AN11" s="2981"/>
    </row>
    <row r="12" spans="1:40" x14ac:dyDescent="0.25">
      <c r="A12" s="2531"/>
      <c r="B12" s="179"/>
      <c r="C12" s="177"/>
      <c r="D12" s="177"/>
      <c r="E12" s="177"/>
      <c r="F12" s="177"/>
      <c r="G12" s="177"/>
      <c r="H12" s="2403"/>
      <c r="I12" s="2404"/>
      <c r="J12" s="2404"/>
      <c r="K12" s="2415"/>
      <c r="L12" s="2556"/>
      <c r="M12" s="2978"/>
      <c r="N12" s="2978"/>
      <c r="O12" s="2557"/>
      <c r="P12" s="1271" t="str">
        <f>CONCATENATE("2=Não ►(",ROUND(Z4,2),")" )</f>
        <v>2=Não ►(12,06)</v>
      </c>
      <c r="Q12" s="215"/>
      <c r="R12" s="206"/>
      <c r="S12" s="2982" t="s">
        <v>2110</v>
      </c>
      <c r="T12" s="2983"/>
      <c r="U12" s="1632"/>
      <c r="V12" s="2982" t="s">
        <v>2111</v>
      </c>
      <c r="W12" s="2983"/>
      <c r="X12" s="2982" t="s">
        <v>2112</v>
      </c>
      <c r="Y12" s="2990"/>
      <c r="Z12" s="2979"/>
      <c r="AA12" s="2980"/>
      <c r="AB12" s="2980"/>
      <c r="AC12" s="2981"/>
      <c r="AD12" s="2979"/>
      <c r="AE12" s="2980"/>
      <c r="AF12" s="2980"/>
      <c r="AG12" s="2979"/>
      <c r="AH12" s="2980"/>
      <c r="AI12" s="2980"/>
      <c r="AJ12" s="2981"/>
      <c r="AK12" s="2979"/>
      <c r="AL12" s="2980"/>
      <c r="AM12" s="2980"/>
      <c r="AN12" s="2981"/>
    </row>
    <row r="13" spans="1:40" x14ac:dyDescent="0.25">
      <c r="A13" s="2977"/>
      <c r="B13" s="2971" t="s">
        <v>2113</v>
      </c>
      <c r="C13" s="2971"/>
      <c r="D13" s="2971"/>
      <c r="E13" s="2971"/>
      <c r="F13" s="2971"/>
      <c r="G13" s="2971"/>
      <c r="H13" s="2970" t="s">
        <v>2114</v>
      </c>
      <c r="I13" s="2883"/>
      <c r="J13" s="2883"/>
      <c r="K13" s="2884"/>
      <c r="L13" s="2970" t="s">
        <v>2115</v>
      </c>
      <c r="M13" s="2971"/>
      <c r="N13" s="2971"/>
      <c r="O13" s="2972"/>
      <c r="P13" s="2984" t="s">
        <v>2116</v>
      </c>
      <c r="Q13" s="2985"/>
      <c r="R13" s="2986"/>
      <c r="S13" s="2984" t="s">
        <v>2117</v>
      </c>
      <c r="T13" s="2985"/>
      <c r="U13" s="2884"/>
      <c r="V13" s="2882" t="s">
        <v>2118</v>
      </c>
      <c r="W13" s="2883"/>
      <c r="X13" s="2882" t="s">
        <v>2119</v>
      </c>
      <c r="Y13" s="2884"/>
      <c r="Z13" s="2970" t="s">
        <v>2120</v>
      </c>
      <c r="AA13" s="2883"/>
      <c r="AB13" s="2883"/>
      <c r="AC13" s="2884"/>
      <c r="AD13" s="2970" t="s">
        <v>2121</v>
      </c>
      <c r="AE13" s="2971"/>
      <c r="AF13" s="2971"/>
      <c r="AG13" s="2991" t="s">
        <v>2122</v>
      </c>
      <c r="AH13" s="2992"/>
      <c r="AI13" s="2992"/>
      <c r="AJ13" s="2993"/>
      <c r="AK13" s="2991" t="s">
        <v>2123</v>
      </c>
      <c r="AL13" s="2992"/>
      <c r="AM13" s="2992"/>
      <c r="AN13" s="2993"/>
    </row>
    <row r="14" spans="1:40" ht="18.600000000000001" customHeight="1" x14ac:dyDescent="0.25">
      <c r="A14" s="185">
        <v>1</v>
      </c>
      <c r="B14" s="186" t="s">
        <v>2124</v>
      </c>
      <c r="C14" s="187"/>
      <c r="D14" s="187"/>
      <c r="E14" s="187"/>
      <c r="F14" s="187"/>
      <c r="G14" s="187"/>
      <c r="H14" s="188"/>
      <c r="I14" s="183"/>
      <c r="J14" s="183"/>
      <c r="K14" s="183"/>
      <c r="L14" s="188"/>
      <c r="M14" s="187"/>
      <c r="N14" s="187"/>
      <c r="O14" s="187"/>
      <c r="P14" s="1369"/>
      <c r="Q14" s="1370"/>
      <c r="R14" s="1371"/>
      <c r="S14" s="1370"/>
      <c r="T14" s="1371"/>
      <c r="U14" s="183"/>
      <c r="V14" s="1370"/>
      <c r="W14" s="1371"/>
      <c r="X14" s="1370"/>
      <c r="Y14" s="1371"/>
      <c r="Z14" s="188"/>
      <c r="AA14" s="183"/>
      <c r="AB14" s="183"/>
      <c r="AC14" s="183"/>
      <c r="AD14" s="188"/>
      <c r="AE14" s="187"/>
      <c r="AF14" s="187"/>
      <c r="AG14" s="189"/>
      <c r="AH14" s="190"/>
      <c r="AI14" s="190"/>
      <c r="AJ14" s="190"/>
      <c r="AK14" s="188"/>
      <c r="AL14" s="183"/>
      <c r="AM14" s="183"/>
      <c r="AN14" s="184"/>
    </row>
    <row r="15" spans="1:40" ht="18.600000000000001" customHeight="1" x14ac:dyDescent="0.25">
      <c r="A15" s="185">
        <f>A14+1</f>
        <v>2</v>
      </c>
      <c r="B15" s="191" t="s">
        <v>2125</v>
      </c>
      <c r="C15" s="187"/>
      <c r="D15" s="187"/>
      <c r="E15" s="187"/>
      <c r="F15" s="187"/>
      <c r="G15" s="187"/>
      <c r="H15" s="188"/>
      <c r="I15" s="183"/>
      <c r="J15" s="183"/>
      <c r="K15" s="183"/>
      <c r="L15" s="188"/>
      <c r="M15" s="187"/>
      <c r="N15" s="187"/>
      <c r="O15" s="187"/>
      <c r="P15" s="1369"/>
      <c r="Q15" s="1370"/>
      <c r="R15" s="1371"/>
      <c r="S15" s="1370"/>
      <c r="T15" s="1371"/>
      <c r="U15" s="183"/>
      <c r="V15" s="1370"/>
      <c r="W15" s="1371"/>
      <c r="X15" s="1370"/>
      <c r="Y15" s="1371"/>
      <c r="Z15" s="188"/>
      <c r="AA15" s="183"/>
      <c r="AB15" s="183"/>
      <c r="AC15" s="183"/>
      <c r="AD15" s="188"/>
      <c r="AE15" s="187"/>
      <c r="AF15" s="187"/>
      <c r="AG15" s="189"/>
      <c r="AH15" s="190"/>
      <c r="AI15" s="190"/>
      <c r="AJ15" s="190"/>
      <c r="AK15" s="188"/>
      <c r="AL15" s="183"/>
      <c r="AM15" s="183"/>
      <c r="AN15" s="184"/>
    </row>
    <row r="16" spans="1:40" ht="18.600000000000001" customHeight="1" x14ac:dyDescent="0.25">
      <c r="A16" s="185">
        <f t="shared" ref="A16:A58" si="0">A15+1</f>
        <v>3</v>
      </c>
      <c r="B16" s="191" t="s">
        <v>2126</v>
      </c>
      <c r="C16" s="186"/>
      <c r="D16" s="186"/>
      <c r="E16" s="186"/>
      <c r="F16" s="186"/>
      <c r="G16" s="186"/>
      <c r="H16" s="193"/>
      <c r="I16" s="194"/>
      <c r="J16" s="194"/>
      <c r="K16" s="194"/>
      <c r="L16" s="193"/>
      <c r="M16" s="194"/>
      <c r="N16" s="194"/>
      <c r="O16" s="194"/>
      <c r="P16" s="1369"/>
      <c r="Q16" s="1370"/>
      <c r="R16" s="1371"/>
      <c r="S16" s="1370"/>
      <c r="T16" s="1371"/>
      <c r="U16" s="194"/>
      <c r="V16" s="1370"/>
      <c r="W16" s="1371"/>
      <c r="X16" s="1370"/>
      <c r="Y16" s="1371"/>
      <c r="Z16" s="193"/>
      <c r="AA16" s="194"/>
      <c r="AB16" s="194"/>
      <c r="AC16" s="194"/>
      <c r="AD16" s="193"/>
      <c r="AE16" s="194"/>
      <c r="AF16" s="194"/>
      <c r="AG16" s="195"/>
      <c r="AH16" s="186"/>
      <c r="AI16" s="186"/>
      <c r="AJ16" s="186"/>
      <c r="AK16" s="195"/>
      <c r="AL16" s="186"/>
      <c r="AM16" s="186"/>
      <c r="AN16" s="192"/>
    </row>
    <row r="17" spans="1:40" ht="18.600000000000001" customHeight="1" x14ac:dyDescent="0.25">
      <c r="A17" s="185">
        <f t="shared" si="0"/>
        <v>4</v>
      </c>
      <c r="B17" s="191" t="s">
        <v>2127</v>
      </c>
      <c r="C17" s="186"/>
      <c r="D17" s="186"/>
      <c r="E17" s="186"/>
      <c r="F17" s="186"/>
      <c r="G17" s="186"/>
      <c r="H17" s="193"/>
      <c r="I17" s="194"/>
      <c r="J17" s="194"/>
      <c r="K17" s="194"/>
      <c r="L17" s="193"/>
      <c r="M17" s="194"/>
      <c r="N17" s="194"/>
      <c r="O17" s="194"/>
      <c r="P17" s="1369"/>
      <c r="Q17" s="1370"/>
      <c r="R17" s="1371"/>
      <c r="S17" s="1370"/>
      <c r="T17" s="1371"/>
      <c r="U17" s="194"/>
      <c r="V17" s="1370"/>
      <c r="W17" s="1371"/>
      <c r="X17" s="1370"/>
      <c r="Y17" s="1371"/>
      <c r="Z17" s="193"/>
      <c r="AA17" s="194"/>
      <c r="AB17" s="194"/>
      <c r="AC17" s="194"/>
      <c r="AD17" s="193"/>
      <c r="AE17" s="194"/>
      <c r="AF17" s="194"/>
      <c r="AG17" s="195"/>
      <c r="AH17" s="186"/>
      <c r="AI17" s="186"/>
      <c r="AJ17" s="186"/>
      <c r="AK17" s="195"/>
      <c r="AL17" s="186"/>
      <c r="AM17" s="186"/>
      <c r="AN17" s="192"/>
    </row>
    <row r="18" spans="1:40" ht="18.600000000000001" customHeight="1" x14ac:dyDescent="0.25">
      <c r="A18" s="185">
        <f t="shared" si="0"/>
        <v>5</v>
      </c>
      <c r="B18" s="191" t="s">
        <v>2128</v>
      </c>
      <c r="C18" s="186"/>
      <c r="D18" s="186"/>
      <c r="E18" s="186"/>
      <c r="F18" s="186"/>
      <c r="G18" s="186"/>
      <c r="H18" s="193"/>
      <c r="I18" s="194"/>
      <c r="J18" s="194"/>
      <c r="K18" s="194"/>
      <c r="L18" s="193"/>
      <c r="M18" s="194"/>
      <c r="N18" s="194"/>
      <c r="O18" s="194"/>
      <c r="P18" s="1369"/>
      <c r="Q18" s="1370"/>
      <c r="R18" s="1371"/>
      <c r="S18" s="1370"/>
      <c r="T18" s="1371"/>
      <c r="U18" s="194"/>
      <c r="V18" s="1370"/>
      <c r="W18" s="1371"/>
      <c r="X18" s="1370"/>
      <c r="Y18" s="1371"/>
      <c r="Z18" s="193"/>
      <c r="AA18" s="194"/>
      <c r="AB18" s="194"/>
      <c r="AC18" s="194"/>
      <c r="AD18" s="193"/>
      <c r="AE18" s="194"/>
      <c r="AF18" s="194"/>
      <c r="AG18" s="195"/>
      <c r="AH18" s="186"/>
      <c r="AI18" s="186"/>
      <c r="AJ18" s="186"/>
      <c r="AK18" s="195"/>
      <c r="AL18" s="186"/>
      <c r="AM18" s="186"/>
      <c r="AN18" s="192"/>
    </row>
    <row r="19" spans="1:40" ht="18.600000000000001" customHeight="1" x14ac:dyDescent="0.25">
      <c r="A19" s="185">
        <f t="shared" si="0"/>
        <v>6</v>
      </c>
      <c r="B19" s="191" t="s">
        <v>2129</v>
      </c>
      <c r="C19" s="186"/>
      <c r="D19" s="186"/>
      <c r="E19" s="186"/>
      <c r="F19" s="186"/>
      <c r="G19" s="186"/>
      <c r="H19" s="193"/>
      <c r="I19" s="194"/>
      <c r="J19" s="194"/>
      <c r="K19" s="194"/>
      <c r="L19" s="193"/>
      <c r="M19" s="194"/>
      <c r="N19" s="194"/>
      <c r="O19" s="194"/>
      <c r="P19" s="1369"/>
      <c r="Q19" s="1370"/>
      <c r="R19" s="1371"/>
      <c r="S19" s="1370"/>
      <c r="T19" s="1371"/>
      <c r="U19" s="194"/>
      <c r="V19" s="1370"/>
      <c r="W19" s="1371"/>
      <c r="X19" s="1370"/>
      <c r="Y19" s="1371"/>
      <c r="Z19" s="193"/>
      <c r="AA19" s="194"/>
      <c r="AB19" s="194"/>
      <c r="AC19" s="194"/>
      <c r="AD19" s="193"/>
      <c r="AE19" s="194"/>
      <c r="AF19" s="194"/>
      <c r="AG19" s="195"/>
      <c r="AH19" s="186"/>
      <c r="AI19" s="186"/>
      <c r="AJ19" s="186"/>
      <c r="AK19" s="195"/>
      <c r="AL19" s="186"/>
      <c r="AM19" s="186"/>
      <c r="AN19" s="192"/>
    </row>
    <row r="20" spans="1:40" ht="18.600000000000001" customHeight="1" x14ac:dyDescent="0.25">
      <c r="A20" s="185">
        <f t="shared" si="0"/>
        <v>7</v>
      </c>
      <c r="B20" s="191" t="s">
        <v>2130</v>
      </c>
      <c r="C20" s="186"/>
      <c r="D20" s="186"/>
      <c r="E20" s="186"/>
      <c r="F20" s="186"/>
      <c r="G20" s="186"/>
      <c r="H20" s="193"/>
      <c r="I20" s="194"/>
      <c r="J20" s="194"/>
      <c r="K20" s="194"/>
      <c r="L20" s="193"/>
      <c r="M20" s="194"/>
      <c r="N20" s="194"/>
      <c r="O20" s="194"/>
      <c r="P20" s="1369"/>
      <c r="Q20" s="1370"/>
      <c r="R20" s="1371"/>
      <c r="S20" s="1370"/>
      <c r="T20" s="1371"/>
      <c r="U20" s="194"/>
      <c r="V20" s="1370"/>
      <c r="W20" s="1371"/>
      <c r="X20" s="1370"/>
      <c r="Y20" s="1371"/>
      <c r="Z20" s="193"/>
      <c r="AA20" s="194"/>
      <c r="AB20" s="194"/>
      <c r="AC20" s="194"/>
      <c r="AD20" s="193"/>
      <c r="AE20" s="194"/>
      <c r="AF20" s="194"/>
      <c r="AG20" s="195"/>
      <c r="AH20" s="186"/>
      <c r="AI20" s="186"/>
      <c r="AJ20" s="186"/>
      <c r="AK20" s="195"/>
      <c r="AL20" s="186"/>
      <c r="AM20" s="186"/>
      <c r="AN20" s="192"/>
    </row>
    <row r="21" spans="1:40" ht="18.600000000000001" customHeight="1" x14ac:dyDescent="0.25">
      <c r="A21" s="185">
        <f t="shared" si="0"/>
        <v>8</v>
      </c>
      <c r="B21" s="191" t="s">
        <v>2131</v>
      </c>
      <c r="C21" s="186"/>
      <c r="D21" s="186"/>
      <c r="E21" s="186"/>
      <c r="F21" s="186"/>
      <c r="G21" s="186"/>
      <c r="H21" s="193"/>
      <c r="I21" s="194"/>
      <c r="J21" s="194"/>
      <c r="K21" s="194"/>
      <c r="L21" s="193"/>
      <c r="M21" s="194"/>
      <c r="N21" s="194"/>
      <c r="O21" s="194"/>
      <c r="P21" s="1369"/>
      <c r="Q21" s="1370"/>
      <c r="R21" s="1371"/>
      <c r="S21" s="1370"/>
      <c r="T21" s="1371"/>
      <c r="U21" s="194"/>
      <c r="V21" s="1370"/>
      <c r="W21" s="1371"/>
      <c r="X21" s="1370"/>
      <c r="Y21" s="1371"/>
      <c r="Z21" s="193"/>
      <c r="AA21" s="194"/>
      <c r="AB21" s="194"/>
      <c r="AC21" s="194"/>
      <c r="AD21" s="193"/>
      <c r="AE21" s="194"/>
      <c r="AF21" s="194"/>
      <c r="AG21" s="195"/>
      <c r="AH21" s="186"/>
      <c r="AI21" s="186"/>
      <c r="AJ21" s="186"/>
      <c r="AK21" s="195"/>
      <c r="AL21" s="186"/>
      <c r="AM21" s="186"/>
      <c r="AN21" s="192"/>
    </row>
    <row r="22" spans="1:40" ht="18.600000000000001" customHeight="1" x14ac:dyDescent="0.25">
      <c r="A22" s="185">
        <f t="shared" si="0"/>
        <v>9</v>
      </c>
      <c r="B22" s="191" t="s">
        <v>2132</v>
      </c>
      <c r="C22" s="186"/>
      <c r="D22" s="186"/>
      <c r="E22" s="186"/>
      <c r="F22" s="186"/>
      <c r="G22" s="186"/>
      <c r="H22" s="193"/>
      <c r="I22" s="194"/>
      <c r="J22" s="194"/>
      <c r="K22" s="194"/>
      <c r="L22" s="193"/>
      <c r="M22" s="194"/>
      <c r="N22" s="194"/>
      <c r="O22" s="194"/>
      <c r="P22" s="1369"/>
      <c r="Q22" s="1370"/>
      <c r="R22" s="1371"/>
      <c r="S22" s="1370"/>
      <c r="T22" s="1371"/>
      <c r="U22" s="194"/>
      <c r="V22" s="1370"/>
      <c r="W22" s="1371"/>
      <c r="X22" s="1370"/>
      <c r="Y22" s="1371"/>
      <c r="Z22" s="193"/>
      <c r="AA22" s="194"/>
      <c r="AB22" s="194"/>
      <c r="AC22" s="194"/>
      <c r="AD22" s="193"/>
      <c r="AE22" s="194"/>
      <c r="AF22" s="194"/>
      <c r="AG22" s="195"/>
      <c r="AH22" s="186"/>
      <c r="AI22" s="186"/>
      <c r="AJ22" s="186"/>
      <c r="AK22" s="195"/>
      <c r="AL22" s="186"/>
      <c r="AM22" s="186"/>
      <c r="AN22" s="192"/>
    </row>
    <row r="23" spans="1:40" ht="18.600000000000001" customHeight="1" x14ac:dyDescent="0.25">
      <c r="A23" s="185">
        <f t="shared" si="0"/>
        <v>10</v>
      </c>
      <c r="B23" s="191" t="s">
        <v>3601</v>
      </c>
      <c r="C23" s="186"/>
      <c r="D23" s="186"/>
      <c r="E23" s="186"/>
      <c r="F23" s="186"/>
      <c r="G23" s="186"/>
      <c r="H23" s="193"/>
      <c r="I23" s="194"/>
      <c r="J23" s="194"/>
      <c r="K23" s="194"/>
      <c r="L23" s="193"/>
      <c r="M23" s="194"/>
      <c r="N23" s="194"/>
      <c r="O23" s="194"/>
      <c r="P23" s="1369"/>
      <c r="Q23" s="1370"/>
      <c r="R23" s="1371"/>
      <c r="S23" s="1370"/>
      <c r="T23" s="1371"/>
      <c r="U23" s="194"/>
      <c r="V23" s="1370"/>
      <c r="W23" s="1371"/>
      <c r="X23" s="1370"/>
      <c r="Y23" s="1371"/>
      <c r="Z23" s="193"/>
      <c r="AA23" s="194"/>
      <c r="AB23" s="194"/>
      <c r="AC23" s="194"/>
      <c r="AD23" s="193"/>
      <c r="AE23" s="194"/>
      <c r="AF23" s="194"/>
      <c r="AG23" s="195"/>
      <c r="AH23" s="186"/>
      <c r="AI23" s="186"/>
      <c r="AJ23" s="186"/>
      <c r="AK23" s="195"/>
      <c r="AL23" s="186"/>
      <c r="AM23" s="186"/>
      <c r="AN23" s="192"/>
    </row>
    <row r="24" spans="1:40" ht="27" customHeight="1" x14ac:dyDescent="0.25">
      <c r="A24" s="185">
        <f t="shared" si="0"/>
        <v>11</v>
      </c>
      <c r="B24" s="2967" t="s">
        <v>2133</v>
      </c>
      <c r="C24" s="2968"/>
      <c r="D24" s="2968"/>
      <c r="E24" s="2968"/>
      <c r="F24" s="2968"/>
      <c r="G24" s="2969"/>
      <c r="H24" s="193"/>
      <c r="I24" s="194"/>
      <c r="J24" s="194"/>
      <c r="K24" s="194"/>
      <c r="L24" s="193"/>
      <c r="M24" s="194"/>
      <c r="N24" s="194"/>
      <c r="O24" s="194"/>
      <c r="P24" s="1369"/>
      <c r="Q24" s="1370"/>
      <c r="R24" s="1371"/>
      <c r="S24" s="1370"/>
      <c r="T24" s="1371"/>
      <c r="U24" s="194"/>
      <c r="V24" s="1370"/>
      <c r="W24" s="1371"/>
      <c r="X24" s="1370"/>
      <c r="Y24" s="1371"/>
      <c r="Z24" s="193"/>
      <c r="AA24" s="194"/>
      <c r="AB24" s="194"/>
      <c r="AC24" s="194"/>
      <c r="AD24" s="193"/>
      <c r="AE24" s="194"/>
      <c r="AF24" s="194"/>
      <c r="AG24" s="195"/>
      <c r="AH24" s="186"/>
      <c r="AI24" s="186"/>
      <c r="AJ24" s="186"/>
      <c r="AK24" s="195"/>
      <c r="AL24" s="186"/>
      <c r="AM24" s="186"/>
      <c r="AN24" s="192"/>
    </row>
    <row r="25" spans="1:40" ht="18.600000000000001" customHeight="1" x14ac:dyDescent="0.25">
      <c r="A25" s="185">
        <f t="shared" si="0"/>
        <v>12</v>
      </c>
      <c r="B25" s="868" t="s">
        <v>2134</v>
      </c>
      <c r="C25" s="186"/>
      <c r="D25" s="186"/>
      <c r="E25" s="186"/>
      <c r="F25" s="186"/>
      <c r="G25" s="186"/>
      <c r="H25" s="193"/>
      <c r="I25" s="194"/>
      <c r="J25" s="194"/>
      <c r="K25" s="194"/>
      <c r="L25" s="193"/>
      <c r="M25" s="194"/>
      <c r="N25" s="194"/>
      <c r="O25" s="194"/>
      <c r="P25" s="1369"/>
      <c r="Q25" s="1370"/>
      <c r="R25" s="1371"/>
      <c r="S25" s="1370"/>
      <c r="T25" s="1371"/>
      <c r="U25" s="194"/>
      <c r="V25" s="1370"/>
      <c r="W25" s="1371"/>
      <c r="X25" s="1370"/>
      <c r="Y25" s="1371"/>
      <c r="Z25" s="193"/>
      <c r="AA25" s="194"/>
      <c r="AB25" s="194"/>
      <c r="AC25" s="194"/>
      <c r="AD25" s="193"/>
      <c r="AE25" s="194"/>
      <c r="AF25" s="194"/>
      <c r="AG25" s="195"/>
      <c r="AH25" s="186"/>
      <c r="AI25" s="186"/>
      <c r="AJ25" s="186"/>
      <c r="AK25" s="195"/>
      <c r="AL25" s="186"/>
      <c r="AM25" s="186"/>
      <c r="AN25" s="192"/>
    </row>
    <row r="26" spans="1:40" ht="18.600000000000001" customHeight="1" x14ac:dyDescent="0.25">
      <c r="A26" s="185">
        <f t="shared" si="0"/>
        <v>13</v>
      </c>
      <c r="B26" s="867" t="s">
        <v>2135</v>
      </c>
      <c r="C26" s="186"/>
      <c r="D26" s="186"/>
      <c r="E26" s="186"/>
      <c r="F26" s="186"/>
      <c r="G26" s="186"/>
      <c r="H26" s="193"/>
      <c r="I26" s="194"/>
      <c r="J26" s="194"/>
      <c r="K26" s="194"/>
      <c r="L26" s="193"/>
      <c r="M26" s="194"/>
      <c r="N26" s="194"/>
      <c r="O26" s="194"/>
      <c r="P26" s="1369"/>
      <c r="Q26" s="1370"/>
      <c r="R26" s="1371"/>
      <c r="S26" s="1370"/>
      <c r="T26" s="1371"/>
      <c r="U26" s="194"/>
      <c r="V26" s="1370"/>
      <c r="W26" s="1371"/>
      <c r="X26" s="1370"/>
      <c r="Y26" s="1371"/>
      <c r="Z26" s="193"/>
      <c r="AA26" s="194"/>
      <c r="AB26" s="194"/>
      <c r="AC26" s="194"/>
      <c r="AD26" s="193"/>
      <c r="AE26" s="194"/>
      <c r="AF26" s="194"/>
      <c r="AG26" s="195"/>
      <c r="AH26" s="186"/>
      <c r="AI26" s="186"/>
      <c r="AJ26" s="186"/>
      <c r="AK26" s="195"/>
      <c r="AL26" s="186"/>
      <c r="AM26" s="186"/>
      <c r="AN26" s="192"/>
    </row>
    <row r="27" spans="1:40" ht="29.25" customHeight="1" x14ac:dyDescent="0.25">
      <c r="A27" s="185">
        <f t="shared" si="0"/>
        <v>14</v>
      </c>
      <c r="B27" s="2987" t="s">
        <v>3704</v>
      </c>
      <c r="C27" s="2988"/>
      <c r="D27" s="2988"/>
      <c r="E27" s="2988"/>
      <c r="F27" s="2988"/>
      <c r="G27" s="2989"/>
      <c r="H27" s="193"/>
      <c r="I27" s="194"/>
      <c r="J27" s="194"/>
      <c r="K27" s="194"/>
      <c r="L27" s="193"/>
      <c r="M27" s="194"/>
      <c r="N27" s="194"/>
      <c r="O27" s="194"/>
      <c r="P27" s="1369"/>
      <c r="Q27" s="1370"/>
      <c r="R27" s="1371"/>
      <c r="S27" s="1370"/>
      <c r="T27" s="1371"/>
      <c r="U27" s="194"/>
      <c r="V27" s="1370"/>
      <c r="W27" s="1371"/>
      <c r="X27" s="1370"/>
      <c r="Y27" s="1371"/>
      <c r="Z27" s="193"/>
      <c r="AA27" s="194"/>
      <c r="AB27" s="194"/>
      <c r="AC27" s="194"/>
      <c r="AD27" s="193"/>
      <c r="AE27" s="194"/>
      <c r="AF27" s="194"/>
      <c r="AG27" s="195"/>
      <c r="AH27" s="186"/>
      <c r="AI27" s="186"/>
      <c r="AJ27" s="186"/>
      <c r="AK27" s="195"/>
      <c r="AL27" s="186"/>
      <c r="AM27" s="186"/>
      <c r="AN27" s="192"/>
    </row>
    <row r="28" spans="1:40" ht="18.600000000000001" customHeight="1" x14ac:dyDescent="0.25">
      <c r="A28" s="185">
        <f t="shared" si="0"/>
        <v>15</v>
      </c>
      <c r="B28" s="2016" t="s">
        <v>2136</v>
      </c>
      <c r="C28" s="2017"/>
      <c r="D28" s="2017"/>
      <c r="E28" s="2017"/>
      <c r="F28" s="2017"/>
      <c r="G28" s="2017"/>
      <c r="H28" s="193"/>
      <c r="I28" s="194"/>
      <c r="J28" s="194"/>
      <c r="K28" s="194"/>
      <c r="L28" s="193"/>
      <c r="M28" s="194"/>
      <c r="N28" s="194"/>
      <c r="O28" s="194"/>
      <c r="P28" s="1369"/>
      <c r="Q28" s="1370"/>
      <c r="R28" s="1371"/>
      <c r="S28" s="1370"/>
      <c r="T28" s="1371"/>
      <c r="U28" s="194"/>
      <c r="V28" s="1370"/>
      <c r="W28" s="1371"/>
      <c r="X28" s="1370"/>
      <c r="Y28" s="1371"/>
      <c r="Z28" s="193"/>
      <c r="AA28" s="194"/>
      <c r="AB28" s="194"/>
      <c r="AC28" s="194"/>
      <c r="AD28" s="193"/>
      <c r="AE28" s="194"/>
      <c r="AF28" s="194"/>
      <c r="AG28" s="195"/>
      <c r="AH28" s="186"/>
      <c r="AI28" s="186"/>
      <c r="AJ28" s="186"/>
      <c r="AK28" s="195"/>
      <c r="AL28" s="186"/>
      <c r="AM28" s="186"/>
      <c r="AN28" s="192"/>
    </row>
    <row r="29" spans="1:40" ht="18.600000000000001" customHeight="1" x14ac:dyDescent="0.25">
      <c r="A29" s="185">
        <f t="shared" si="0"/>
        <v>16</v>
      </c>
      <c r="B29" s="191" t="s">
        <v>2137</v>
      </c>
      <c r="C29" s="186"/>
      <c r="D29" s="186"/>
      <c r="E29" s="186"/>
      <c r="F29" s="186"/>
      <c r="G29" s="186"/>
      <c r="H29" s="193"/>
      <c r="I29" s="194"/>
      <c r="J29" s="194"/>
      <c r="K29" s="194"/>
      <c r="L29" s="193"/>
      <c r="M29" s="194"/>
      <c r="N29" s="194"/>
      <c r="O29" s="194"/>
      <c r="P29" s="1369"/>
      <c r="Q29" s="1370"/>
      <c r="R29" s="1371"/>
      <c r="S29" s="1370"/>
      <c r="T29" s="1371"/>
      <c r="U29" s="194"/>
      <c r="V29" s="1370"/>
      <c r="W29" s="1371"/>
      <c r="X29" s="1370"/>
      <c r="Y29" s="1371"/>
      <c r="Z29" s="193"/>
      <c r="AA29" s="194"/>
      <c r="AB29" s="194"/>
      <c r="AC29" s="194"/>
      <c r="AD29" s="193"/>
      <c r="AE29" s="194"/>
      <c r="AF29" s="194"/>
      <c r="AG29" s="195"/>
      <c r="AH29" s="186"/>
      <c r="AI29" s="186"/>
      <c r="AJ29" s="186"/>
      <c r="AK29" s="195"/>
      <c r="AL29" s="186"/>
      <c r="AM29" s="186"/>
      <c r="AN29" s="192"/>
    </row>
    <row r="30" spans="1:40" ht="18.600000000000001" customHeight="1" x14ac:dyDescent="0.25">
      <c r="A30" s="185">
        <f t="shared" si="0"/>
        <v>17</v>
      </c>
      <c r="B30" s="191" t="s">
        <v>2138</v>
      </c>
      <c r="C30" s="186"/>
      <c r="D30" s="186"/>
      <c r="E30" s="186"/>
      <c r="F30" s="186"/>
      <c r="G30" s="186"/>
      <c r="H30" s="193"/>
      <c r="I30" s="194"/>
      <c r="J30" s="194"/>
      <c r="K30" s="194"/>
      <c r="L30" s="193"/>
      <c r="M30" s="194"/>
      <c r="N30" s="194"/>
      <c r="O30" s="194"/>
      <c r="P30" s="1369"/>
      <c r="Q30" s="1370"/>
      <c r="R30" s="1371"/>
      <c r="S30" s="1370"/>
      <c r="T30" s="1371"/>
      <c r="U30" s="194"/>
      <c r="V30" s="1370"/>
      <c r="W30" s="1371"/>
      <c r="X30" s="1370"/>
      <c r="Y30" s="1371"/>
      <c r="Z30" s="193"/>
      <c r="AA30" s="194"/>
      <c r="AB30" s="194"/>
      <c r="AC30" s="194"/>
      <c r="AD30" s="193"/>
      <c r="AE30" s="194"/>
      <c r="AF30" s="194"/>
      <c r="AG30" s="195"/>
      <c r="AH30" s="186"/>
      <c r="AI30" s="186"/>
      <c r="AJ30" s="186"/>
      <c r="AK30" s="195"/>
      <c r="AL30" s="186"/>
      <c r="AM30" s="186"/>
      <c r="AN30" s="192"/>
    </row>
    <row r="31" spans="1:40" ht="18.600000000000001" customHeight="1" x14ac:dyDescent="0.25">
      <c r="A31" s="185">
        <f t="shared" si="0"/>
        <v>18</v>
      </c>
      <c r="B31" s="191" t="s">
        <v>2139</v>
      </c>
      <c r="C31" s="186"/>
      <c r="D31" s="186"/>
      <c r="E31" s="186"/>
      <c r="F31" s="186"/>
      <c r="G31" s="186"/>
      <c r="H31" s="193"/>
      <c r="I31" s="194"/>
      <c r="J31" s="194"/>
      <c r="K31" s="194"/>
      <c r="L31" s="193"/>
      <c r="M31" s="194"/>
      <c r="N31" s="194"/>
      <c r="O31" s="194"/>
      <c r="P31" s="1369"/>
      <c r="Q31" s="1370"/>
      <c r="R31" s="1371"/>
      <c r="S31" s="1370"/>
      <c r="T31" s="1371"/>
      <c r="U31" s="194"/>
      <c r="V31" s="1370"/>
      <c r="W31" s="1371"/>
      <c r="X31" s="1370"/>
      <c r="Y31" s="1371"/>
      <c r="Z31" s="193"/>
      <c r="AA31" s="194"/>
      <c r="AB31" s="194"/>
      <c r="AC31" s="194"/>
      <c r="AD31" s="193"/>
      <c r="AE31" s="194"/>
      <c r="AF31" s="194"/>
      <c r="AG31" s="195"/>
      <c r="AH31" s="186"/>
      <c r="AI31" s="186"/>
      <c r="AJ31" s="186"/>
      <c r="AK31" s="195"/>
      <c r="AL31" s="186"/>
      <c r="AM31" s="186"/>
      <c r="AN31" s="192"/>
    </row>
    <row r="32" spans="1:40" ht="18.600000000000001" customHeight="1" x14ac:dyDescent="0.25">
      <c r="A32" s="185">
        <f t="shared" si="0"/>
        <v>19</v>
      </c>
      <c r="B32" s="191" t="s">
        <v>2140</v>
      </c>
      <c r="C32" s="186"/>
      <c r="D32" s="186"/>
      <c r="E32" s="186"/>
      <c r="F32" s="186"/>
      <c r="G32" s="186"/>
      <c r="H32" s="193"/>
      <c r="I32" s="194"/>
      <c r="J32" s="194"/>
      <c r="K32" s="194"/>
      <c r="L32" s="193"/>
      <c r="M32" s="194"/>
      <c r="N32" s="194"/>
      <c r="O32" s="194"/>
      <c r="P32" s="1369"/>
      <c r="Q32" s="1370"/>
      <c r="R32" s="1371"/>
      <c r="S32" s="1370"/>
      <c r="T32" s="1371"/>
      <c r="U32" s="194"/>
      <c r="V32" s="1370"/>
      <c r="W32" s="1371"/>
      <c r="X32" s="1370"/>
      <c r="Y32" s="1371"/>
      <c r="Z32" s="193"/>
      <c r="AA32" s="194"/>
      <c r="AB32" s="194"/>
      <c r="AC32" s="194"/>
      <c r="AD32" s="193"/>
      <c r="AE32" s="194"/>
      <c r="AF32" s="194"/>
      <c r="AG32" s="195"/>
      <c r="AH32" s="186"/>
      <c r="AI32" s="186"/>
      <c r="AJ32" s="186"/>
      <c r="AK32" s="195"/>
      <c r="AL32" s="186"/>
      <c r="AM32" s="186"/>
      <c r="AN32" s="192"/>
    </row>
    <row r="33" spans="1:40" ht="18.600000000000001" customHeight="1" x14ac:dyDescent="0.25">
      <c r="A33" s="185">
        <f t="shared" si="0"/>
        <v>20</v>
      </c>
      <c r="B33" s="191" t="s">
        <v>2141</v>
      </c>
      <c r="C33" s="186"/>
      <c r="D33" s="186"/>
      <c r="E33" s="186"/>
      <c r="F33" s="186"/>
      <c r="G33" s="186"/>
      <c r="H33" s="193"/>
      <c r="I33" s="194"/>
      <c r="J33" s="194"/>
      <c r="K33" s="194"/>
      <c r="L33" s="193"/>
      <c r="M33" s="194"/>
      <c r="N33" s="194"/>
      <c r="O33" s="194"/>
      <c r="P33" s="1369"/>
      <c r="Q33" s="1370"/>
      <c r="R33" s="1371"/>
      <c r="S33" s="1370"/>
      <c r="T33" s="1371"/>
      <c r="U33" s="194"/>
      <c r="V33" s="1370"/>
      <c r="W33" s="1371"/>
      <c r="X33" s="1370"/>
      <c r="Y33" s="1371"/>
      <c r="Z33" s="193"/>
      <c r="AA33" s="194"/>
      <c r="AB33" s="194"/>
      <c r="AC33" s="194"/>
      <c r="AD33" s="193"/>
      <c r="AE33" s="194"/>
      <c r="AF33" s="194"/>
      <c r="AG33" s="195"/>
      <c r="AH33" s="186"/>
      <c r="AI33" s="186"/>
      <c r="AJ33" s="186"/>
      <c r="AK33" s="195"/>
      <c r="AL33" s="186"/>
      <c r="AM33" s="186"/>
      <c r="AN33" s="192"/>
    </row>
    <row r="34" spans="1:40" ht="18.600000000000001" customHeight="1" x14ac:dyDescent="0.25">
      <c r="A34" s="185">
        <f t="shared" si="0"/>
        <v>21</v>
      </c>
      <c r="B34" s="177" t="s">
        <v>2142</v>
      </c>
      <c r="C34" s="186"/>
      <c r="D34" s="186"/>
      <c r="E34" s="186"/>
      <c r="F34" s="186"/>
      <c r="G34" s="186"/>
      <c r="H34" s="193"/>
      <c r="I34" s="194"/>
      <c r="J34" s="194"/>
      <c r="K34" s="194"/>
      <c r="L34" s="193"/>
      <c r="M34" s="194"/>
      <c r="N34" s="194"/>
      <c r="O34" s="194"/>
      <c r="P34" s="1369"/>
      <c r="Q34" s="1370"/>
      <c r="R34" s="1371"/>
      <c r="S34" s="1370"/>
      <c r="T34" s="1371"/>
      <c r="U34" s="194"/>
      <c r="V34" s="1370"/>
      <c r="W34" s="1371"/>
      <c r="X34" s="1370"/>
      <c r="Y34" s="1371"/>
      <c r="Z34" s="193"/>
      <c r="AA34" s="194"/>
      <c r="AB34" s="194"/>
      <c r="AC34" s="194"/>
      <c r="AD34" s="193"/>
      <c r="AE34" s="194"/>
      <c r="AF34" s="194"/>
      <c r="AG34" s="195"/>
      <c r="AH34" s="186"/>
      <c r="AI34" s="186"/>
      <c r="AJ34" s="186"/>
      <c r="AK34" s="195"/>
      <c r="AL34" s="186"/>
      <c r="AM34" s="186"/>
      <c r="AN34" s="192"/>
    </row>
    <row r="35" spans="1:40" ht="18.600000000000001" customHeight="1" x14ac:dyDescent="0.25">
      <c r="A35" s="185">
        <f t="shared" si="0"/>
        <v>22</v>
      </c>
      <c r="B35" s="186" t="s">
        <v>2143</v>
      </c>
      <c r="C35" s="186"/>
      <c r="D35" s="186"/>
      <c r="E35" s="186"/>
      <c r="F35" s="186"/>
      <c r="G35" s="186"/>
      <c r="H35" s="193"/>
      <c r="I35" s="194"/>
      <c r="J35" s="194"/>
      <c r="K35" s="194"/>
      <c r="L35" s="193"/>
      <c r="M35" s="194"/>
      <c r="N35" s="194"/>
      <c r="O35" s="194"/>
      <c r="P35" s="1369"/>
      <c r="Q35" s="1370"/>
      <c r="R35" s="1371"/>
      <c r="S35" s="1370"/>
      <c r="T35" s="1371"/>
      <c r="U35" s="194"/>
      <c r="V35" s="1370"/>
      <c r="W35" s="1371"/>
      <c r="X35" s="1370"/>
      <c r="Y35" s="1371"/>
      <c r="Z35" s="193"/>
      <c r="AA35" s="194"/>
      <c r="AB35" s="194"/>
      <c r="AC35" s="194"/>
      <c r="AD35" s="193"/>
      <c r="AE35" s="194"/>
      <c r="AF35" s="194"/>
      <c r="AG35" s="195"/>
      <c r="AH35" s="186"/>
      <c r="AI35" s="186"/>
      <c r="AJ35" s="186"/>
      <c r="AK35" s="195"/>
      <c r="AL35" s="186"/>
      <c r="AM35" s="186"/>
      <c r="AN35" s="192"/>
    </row>
    <row r="36" spans="1:40" ht="18.600000000000001" customHeight="1" x14ac:dyDescent="0.25">
      <c r="A36" s="185">
        <f t="shared" si="0"/>
        <v>23</v>
      </c>
      <c r="B36" s="186" t="s">
        <v>2144</v>
      </c>
      <c r="C36" s="186"/>
      <c r="D36" s="186"/>
      <c r="E36" s="186"/>
      <c r="F36" s="186"/>
      <c r="G36" s="186"/>
      <c r="H36" s="193"/>
      <c r="I36" s="194"/>
      <c r="J36" s="194"/>
      <c r="K36" s="194"/>
      <c r="L36" s="193"/>
      <c r="M36" s="194"/>
      <c r="N36" s="194"/>
      <c r="O36" s="194"/>
      <c r="P36" s="1369"/>
      <c r="Q36" s="1370"/>
      <c r="R36" s="1371"/>
      <c r="S36" s="1370"/>
      <c r="T36" s="1371"/>
      <c r="U36" s="194"/>
      <c r="V36" s="1370"/>
      <c r="W36" s="1371"/>
      <c r="X36" s="1370"/>
      <c r="Y36" s="1371"/>
      <c r="Z36" s="193"/>
      <c r="AA36" s="194"/>
      <c r="AB36" s="194"/>
      <c r="AC36" s="194"/>
      <c r="AD36" s="193"/>
      <c r="AE36" s="194"/>
      <c r="AF36" s="194"/>
      <c r="AG36" s="195"/>
      <c r="AH36" s="186"/>
      <c r="AI36" s="186"/>
      <c r="AJ36" s="186"/>
      <c r="AK36" s="195"/>
      <c r="AL36" s="186"/>
      <c r="AM36" s="186"/>
      <c r="AN36" s="192"/>
    </row>
    <row r="37" spans="1:40" ht="18.600000000000001" customHeight="1" x14ac:dyDescent="0.25">
      <c r="A37" s="185">
        <f t="shared" si="0"/>
        <v>24</v>
      </c>
      <c r="B37" s="186" t="s">
        <v>2145</v>
      </c>
      <c r="C37" s="186"/>
      <c r="D37" s="186"/>
      <c r="E37" s="186"/>
      <c r="F37" s="186"/>
      <c r="G37" s="186"/>
      <c r="H37" s="193"/>
      <c r="I37" s="194"/>
      <c r="J37" s="194"/>
      <c r="K37" s="194"/>
      <c r="L37" s="193"/>
      <c r="M37" s="194"/>
      <c r="N37" s="194"/>
      <c r="O37" s="194"/>
      <c r="P37" s="1369"/>
      <c r="Q37" s="1370"/>
      <c r="R37" s="1371"/>
      <c r="S37" s="1370"/>
      <c r="T37" s="1371"/>
      <c r="U37" s="194"/>
      <c r="V37" s="1370"/>
      <c r="W37" s="1371"/>
      <c r="X37" s="1370"/>
      <c r="Y37" s="1371"/>
      <c r="Z37" s="193"/>
      <c r="AA37" s="194"/>
      <c r="AB37" s="194"/>
      <c r="AC37" s="194"/>
      <c r="AD37" s="193"/>
      <c r="AE37" s="194"/>
      <c r="AF37" s="194"/>
      <c r="AG37" s="195"/>
      <c r="AH37" s="186"/>
      <c r="AI37" s="186"/>
      <c r="AJ37" s="186"/>
      <c r="AK37" s="195"/>
      <c r="AL37" s="186"/>
      <c r="AM37" s="186"/>
      <c r="AN37" s="192"/>
    </row>
    <row r="38" spans="1:40" ht="18.600000000000001" customHeight="1" x14ac:dyDescent="0.25">
      <c r="A38" s="185">
        <f t="shared" si="0"/>
        <v>25</v>
      </c>
      <c r="B38" s="186" t="s">
        <v>2146</v>
      </c>
      <c r="C38" s="186"/>
      <c r="D38" s="186"/>
      <c r="E38" s="186"/>
      <c r="F38" s="186"/>
      <c r="G38" s="186"/>
      <c r="H38" s="193"/>
      <c r="I38" s="194"/>
      <c r="J38" s="194"/>
      <c r="K38" s="194"/>
      <c r="L38" s="193"/>
      <c r="M38" s="194"/>
      <c r="N38" s="194"/>
      <c r="O38" s="194"/>
      <c r="P38" s="1369"/>
      <c r="Q38" s="1370"/>
      <c r="R38" s="1371"/>
      <c r="S38" s="1370"/>
      <c r="T38" s="1371"/>
      <c r="U38" s="194"/>
      <c r="V38" s="1370"/>
      <c r="W38" s="1371"/>
      <c r="X38" s="1370"/>
      <c r="Y38" s="1371"/>
      <c r="Z38" s="193"/>
      <c r="AA38" s="194"/>
      <c r="AB38" s="194"/>
      <c r="AC38" s="194"/>
      <c r="AD38" s="193"/>
      <c r="AE38" s="194"/>
      <c r="AF38" s="194"/>
      <c r="AG38" s="195"/>
      <c r="AH38" s="186"/>
      <c r="AI38" s="186"/>
      <c r="AJ38" s="186"/>
      <c r="AK38" s="195"/>
      <c r="AL38" s="186"/>
      <c r="AM38" s="186"/>
      <c r="AN38" s="192"/>
    </row>
    <row r="39" spans="1:40" ht="29.25" customHeight="1" x14ac:dyDescent="0.25">
      <c r="A39" s="185">
        <f t="shared" si="0"/>
        <v>26</v>
      </c>
      <c r="B39" s="2964" t="s">
        <v>2147</v>
      </c>
      <c r="C39" s="2965"/>
      <c r="D39" s="2965"/>
      <c r="E39" s="2965"/>
      <c r="F39" s="2965"/>
      <c r="G39" s="2966"/>
      <c r="H39" s="193"/>
      <c r="I39" s="194"/>
      <c r="J39" s="194"/>
      <c r="K39" s="194"/>
      <c r="L39" s="193"/>
      <c r="M39" s="194"/>
      <c r="N39" s="194"/>
      <c r="O39" s="194"/>
      <c r="P39" s="1369"/>
      <c r="Q39" s="1370"/>
      <c r="R39" s="1371"/>
      <c r="S39" s="1370"/>
      <c r="T39" s="1371"/>
      <c r="U39" s="194"/>
      <c r="V39" s="1370"/>
      <c r="W39" s="1371"/>
      <c r="X39" s="1370"/>
      <c r="Y39" s="1371"/>
      <c r="Z39" s="193"/>
      <c r="AA39" s="194"/>
      <c r="AB39" s="194"/>
      <c r="AC39" s="194"/>
      <c r="AD39" s="193"/>
      <c r="AE39" s="194"/>
      <c r="AF39" s="194"/>
      <c r="AG39" s="195"/>
      <c r="AH39" s="186"/>
      <c r="AI39" s="186"/>
      <c r="AJ39" s="186"/>
      <c r="AK39" s="195"/>
      <c r="AL39" s="186"/>
      <c r="AM39" s="186"/>
      <c r="AN39" s="192"/>
    </row>
    <row r="40" spans="1:40" ht="18.600000000000001" customHeight="1" x14ac:dyDescent="0.25">
      <c r="A40" s="185">
        <f t="shared" si="0"/>
        <v>27</v>
      </c>
      <c r="B40" s="2973" t="s">
        <v>2148</v>
      </c>
      <c r="C40" s="2974"/>
      <c r="D40" s="2974"/>
      <c r="E40" s="2974"/>
      <c r="F40" s="2974"/>
      <c r="G40" s="2975"/>
      <c r="H40" s="193"/>
      <c r="I40" s="194"/>
      <c r="J40" s="194"/>
      <c r="K40" s="194"/>
      <c r="L40" s="193"/>
      <c r="M40" s="194"/>
      <c r="N40" s="194"/>
      <c r="O40" s="194"/>
      <c r="P40" s="1369"/>
      <c r="Q40" s="1370"/>
      <c r="R40" s="1371"/>
      <c r="S40" s="1370"/>
      <c r="T40" s="1371"/>
      <c r="U40" s="194"/>
      <c r="V40" s="1370"/>
      <c r="W40" s="1371"/>
      <c r="X40" s="1370"/>
      <c r="Y40" s="1371"/>
      <c r="Z40" s="193"/>
      <c r="AA40" s="194"/>
      <c r="AB40" s="194"/>
      <c r="AC40" s="194"/>
      <c r="AD40" s="193"/>
      <c r="AE40" s="194"/>
      <c r="AF40" s="194"/>
      <c r="AG40" s="195"/>
      <c r="AH40" s="186"/>
      <c r="AI40" s="186"/>
      <c r="AJ40" s="186"/>
      <c r="AK40" s="195"/>
      <c r="AL40" s="186"/>
      <c r="AM40" s="186"/>
      <c r="AN40" s="192"/>
    </row>
    <row r="41" spans="1:40" ht="18.600000000000001" customHeight="1" x14ac:dyDescent="0.25">
      <c r="A41" s="185">
        <f t="shared" si="0"/>
        <v>28</v>
      </c>
      <c r="B41" s="191" t="s">
        <v>2149</v>
      </c>
      <c r="C41" s="186"/>
      <c r="D41" s="186"/>
      <c r="E41" s="186"/>
      <c r="F41" s="186"/>
      <c r="G41" s="186"/>
      <c r="H41" s="193"/>
      <c r="I41" s="194"/>
      <c r="J41" s="194"/>
      <c r="K41" s="194"/>
      <c r="L41" s="193"/>
      <c r="M41" s="194"/>
      <c r="N41" s="194"/>
      <c r="O41" s="194"/>
      <c r="P41" s="193"/>
      <c r="Q41" s="194"/>
      <c r="R41" s="194"/>
      <c r="S41" s="193"/>
      <c r="T41" s="194"/>
      <c r="U41" s="194"/>
      <c r="V41" s="193"/>
      <c r="W41" s="194"/>
      <c r="X41" s="193"/>
      <c r="Y41" s="194"/>
      <c r="Z41" s="193"/>
      <c r="AA41" s="194"/>
      <c r="AB41" s="194"/>
      <c r="AC41" s="194"/>
      <c r="AD41" s="193"/>
      <c r="AE41" s="194"/>
      <c r="AF41" s="194"/>
      <c r="AG41" s="195"/>
      <c r="AH41" s="186"/>
      <c r="AI41" s="186"/>
      <c r="AJ41" s="186"/>
      <c r="AK41" s="195"/>
      <c r="AL41" s="186"/>
      <c r="AM41" s="186"/>
      <c r="AN41" s="192"/>
    </row>
    <row r="42" spans="1:40" ht="18.600000000000001" customHeight="1" x14ac:dyDescent="0.25">
      <c r="A42" s="185">
        <f t="shared" si="0"/>
        <v>29</v>
      </c>
      <c r="B42" s="186" t="s">
        <v>2150</v>
      </c>
      <c r="C42" s="186"/>
      <c r="D42" s="186"/>
      <c r="E42" s="186"/>
      <c r="F42" s="186"/>
      <c r="G42" s="186"/>
      <c r="H42" s="193"/>
      <c r="I42" s="194"/>
      <c r="J42" s="194"/>
      <c r="K42" s="194"/>
      <c r="L42" s="193"/>
      <c r="M42" s="194"/>
      <c r="N42" s="194"/>
      <c r="O42" s="194"/>
      <c r="P42" s="193"/>
      <c r="Q42" s="194"/>
      <c r="R42" s="194"/>
      <c r="S42" s="193"/>
      <c r="T42" s="194"/>
      <c r="U42" s="194"/>
      <c r="V42" s="193"/>
      <c r="W42" s="194"/>
      <c r="X42" s="193"/>
      <c r="Y42" s="194"/>
      <c r="Z42" s="193"/>
      <c r="AA42" s="194"/>
      <c r="AB42" s="194"/>
      <c r="AC42" s="194"/>
      <c r="AD42" s="193"/>
      <c r="AE42" s="194"/>
      <c r="AF42" s="194"/>
      <c r="AG42" s="195"/>
      <c r="AH42" s="186"/>
      <c r="AI42" s="186"/>
      <c r="AJ42" s="186"/>
      <c r="AK42" s="195"/>
      <c r="AL42" s="186"/>
      <c r="AM42" s="186"/>
      <c r="AN42" s="192"/>
    </row>
    <row r="43" spans="1:40" ht="18.600000000000001" customHeight="1" x14ac:dyDescent="0.25">
      <c r="A43" s="185">
        <f t="shared" si="0"/>
        <v>30</v>
      </c>
      <c r="B43" s="197" t="s">
        <v>2151</v>
      </c>
      <c r="C43" s="186"/>
      <c r="D43" s="186"/>
      <c r="E43" s="186"/>
      <c r="F43" s="186"/>
      <c r="G43" s="186"/>
      <c r="H43" s="193"/>
      <c r="I43" s="194"/>
      <c r="J43" s="194"/>
      <c r="K43" s="194"/>
      <c r="L43" s="193"/>
      <c r="M43" s="194"/>
      <c r="N43" s="194"/>
      <c r="O43" s="194"/>
      <c r="P43" s="193"/>
      <c r="Q43" s="194"/>
      <c r="R43" s="194"/>
      <c r="S43" s="193"/>
      <c r="T43" s="194"/>
      <c r="U43" s="194"/>
      <c r="V43" s="193"/>
      <c r="W43" s="194"/>
      <c r="X43" s="193"/>
      <c r="Y43" s="194"/>
      <c r="Z43" s="193"/>
      <c r="AA43" s="194"/>
      <c r="AB43" s="194"/>
      <c r="AC43" s="194"/>
      <c r="AD43" s="193"/>
      <c r="AE43" s="194"/>
      <c r="AF43" s="194"/>
      <c r="AG43" s="195"/>
      <c r="AH43" s="186"/>
      <c r="AI43" s="186"/>
      <c r="AJ43" s="186"/>
      <c r="AK43" s="195"/>
      <c r="AL43" s="186"/>
      <c r="AM43" s="186"/>
      <c r="AN43" s="192"/>
    </row>
    <row r="44" spans="1:40" ht="18.600000000000001" customHeight="1" x14ac:dyDescent="0.25">
      <c r="A44" s="185">
        <f t="shared" si="0"/>
        <v>31</v>
      </c>
      <c r="B44" s="197" t="s">
        <v>2152</v>
      </c>
      <c r="C44" s="186"/>
      <c r="D44" s="186"/>
      <c r="E44" s="186"/>
      <c r="F44" s="186"/>
      <c r="G44" s="186"/>
      <c r="H44" s="193"/>
      <c r="I44" s="194"/>
      <c r="J44" s="194"/>
      <c r="K44" s="194"/>
      <c r="L44" s="193"/>
      <c r="M44" s="194"/>
      <c r="N44" s="194"/>
      <c r="O44" s="194"/>
      <c r="P44" s="654"/>
      <c r="Q44" s="655"/>
      <c r="R44" s="657"/>
      <c r="S44" s="655"/>
      <c r="T44" s="657"/>
      <c r="U44" s="194"/>
      <c r="V44" s="655"/>
      <c r="W44" s="657"/>
      <c r="X44" s="655"/>
      <c r="Y44" s="657"/>
      <c r="Z44" s="193"/>
      <c r="AA44" s="194"/>
      <c r="AB44" s="194"/>
      <c r="AC44" s="194"/>
      <c r="AD44" s="193"/>
      <c r="AE44" s="194"/>
      <c r="AF44" s="194"/>
      <c r="AG44" s="195"/>
      <c r="AH44" s="186"/>
      <c r="AI44" s="186"/>
      <c r="AJ44" s="186"/>
      <c r="AK44" s="195"/>
      <c r="AL44" s="186"/>
      <c r="AM44" s="186"/>
      <c r="AN44" s="192"/>
    </row>
    <row r="45" spans="1:40" ht="18.600000000000001" customHeight="1" x14ac:dyDescent="0.25">
      <c r="A45" s="185">
        <f t="shared" si="0"/>
        <v>32</v>
      </c>
      <c r="B45" s="197" t="s">
        <v>2153</v>
      </c>
      <c r="C45" s="186"/>
      <c r="D45" s="186"/>
      <c r="E45" s="186"/>
      <c r="F45" s="186"/>
      <c r="G45" s="186"/>
      <c r="H45" s="193"/>
      <c r="I45" s="194"/>
      <c r="J45" s="194"/>
      <c r="K45" s="194"/>
      <c r="L45" s="193"/>
      <c r="M45" s="194"/>
      <c r="N45" s="194"/>
      <c r="O45" s="194"/>
      <c r="P45" s="1415"/>
      <c r="Q45" s="1416"/>
      <c r="R45" s="1417"/>
      <c r="S45" s="1416"/>
      <c r="T45" s="1417"/>
      <c r="U45" s="194"/>
      <c r="V45" s="1416"/>
      <c r="W45" s="1417"/>
      <c r="X45" s="1416"/>
      <c r="Y45" s="1417"/>
      <c r="Z45" s="193"/>
      <c r="AA45" s="194"/>
      <c r="AB45" s="194"/>
      <c r="AC45" s="194"/>
      <c r="AD45" s="193"/>
      <c r="AE45" s="194"/>
      <c r="AF45" s="194"/>
      <c r="AG45" s="195"/>
      <c r="AH45" s="186"/>
      <c r="AI45" s="186"/>
      <c r="AJ45" s="186"/>
      <c r="AK45" s="195"/>
      <c r="AL45" s="186"/>
      <c r="AM45" s="186"/>
      <c r="AN45" s="192"/>
    </row>
    <row r="46" spans="1:40" ht="18.600000000000001" customHeight="1" x14ac:dyDescent="0.25">
      <c r="A46" s="185">
        <f t="shared" si="0"/>
        <v>33</v>
      </c>
      <c r="B46" s="197" t="s">
        <v>2154</v>
      </c>
      <c r="C46" s="186"/>
      <c r="D46" s="186"/>
      <c r="E46" s="186"/>
      <c r="F46" s="186"/>
      <c r="G46" s="186"/>
      <c r="H46" s="193"/>
      <c r="I46" s="194"/>
      <c r="J46" s="194"/>
      <c r="K46" s="194"/>
      <c r="L46" s="193"/>
      <c r="M46" s="194"/>
      <c r="N46" s="194"/>
      <c r="O46" s="194"/>
      <c r="P46" s="654"/>
      <c r="Q46" s="655"/>
      <c r="R46" s="657"/>
      <c r="S46" s="654"/>
      <c r="T46" s="657"/>
      <c r="U46" s="194"/>
      <c r="V46" s="654"/>
      <c r="W46" s="657"/>
      <c r="X46" s="654"/>
      <c r="Y46" s="657"/>
      <c r="Z46" s="193"/>
      <c r="AA46" s="194"/>
      <c r="AB46" s="194"/>
      <c r="AC46" s="194"/>
      <c r="AD46" s="193"/>
      <c r="AE46" s="194"/>
      <c r="AF46" s="194"/>
      <c r="AG46" s="195"/>
      <c r="AH46" s="186"/>
      <c r="AI46" s="186"/>
      <c r="AJ46" s="186"/>
      <c r="AK46" s="195"/>
      <c r="AL46" s="186"/>
      <c r="AM46" s="186"/>
      <c r="AN46" s="192"/>
    </row>
    <row r="47" spans="1:40" ht="18.600000000000001" customHeight="1" x14ac:dyDescent="0.25">
      <c r="A47" s="185">
        <f t="shared" si="0"/>
        <v>34</v>
      </c>
      <c r="B47" s="197" t="s">
        <v>2155</v>
      </c>
      <c r="C47" s="186"/>
      <c r="D47" s="186"/>
      <c r="E47" s="186"/>
      <c r="F47" s="186"/>
      <c r="G47" s="186"/>
      <c r="H47" s="193"/>
      <c r="I47" s="194"/>
      <c r="J47" s="194"/>
      <c r="K47" s="194"/>
      <c r="L47" s="193"/>
      <c r="M47" s="194"/>
      <c r="N47" s="194"/>
      <c r="O47" s="194"/>
      <c r="P47" s="1418"/>
      <c r="Q47" s="1419"/>
      <c r="R47" s="1420"/>
      <c r="S47" s="1419"/>
      <c r="T47" s="1420"/>
      <c r="U47" s="194"/>
      <c r="V47" s="1419"/>
      <c r="W47" s="1420"/>
      <c r="X47" s="1419"/>
      <c r="Y47" s="1420"/>
      <c r="Z47" s="193"/>
      <c r="AA47" s="194"/>
      <c r="AB47" s="194"/>
      <c r="AC47" s="194"/>
      <c r="AD47" s="193"/>
      <c r="AE47" s="194"/>
      <c r="AF47" s="194"/>
      <c r="AG47" s="193"/>
      <c r="AH47" s="194"/>
      <c r="AI47" s="194"/>
      <c r="AJ47" s="196"/>
      <c r="AK47" s="195"/>
      <c r="AL47" s="186"/>
      <c r="AM47" s="186"/>
      <c r="AN47" s="192"/>
    </row>
    <row r="48" spans="1:40" ht="18.600000000000001" customHeight="1" x14ac:dyDescent="0.25">
      <c r="A48" s="185">
        <f t="shared" si="0"/>
        <v>35</v>
      </c>
      <c r="B48" s="197" t="s">
        <v>2156</v>
      </c>
      <c r="C48" s="194"/>
      <c r="D48" s="194"/>
      <c r="E48" s="194"/>
      <c r="F48" s="194"/>
      <c r="G48" s="194"/>
      <c r="H48" s="193"/>
      <c r="I48" s="194"/>
      <c r="J48" s="194"/>
      <c r="K48" s="194"/>
      <c r="L48" s="193"/>
      <c r="M48" s="194"/>
      <c r="N48" s="194"/>
      <c r="O48" s="194"/>
      <c r="P48" s="193"/>
      <c r="Q48" s="194"/>
      <c r="R48" s="194"/>
      <c r="S48" s="193"/>
      <c r="T48" s="194"/>
      <c r="U48" s="194"/>
      <c r="V48" s="193"/>
      <c r="W48" s="194"/>
      <c r="X48" s="193"/>
      <c r="Y48" s="194"/>
      <c r="Z48" s="193"/>
      <c r="AA48" s="194"/>
      <c r="AB48" s="194"/>
      <c r="AC48" s="194"/>
      <c r="AD48" s="193"/>
      <c r="AE48" s="194"/>
      <c r="AF48" s="194"/>
      <c r="AG48" s="193"/>
      <c r="AH48" s="194"/>
      <c r="AI48" s="194"/>
      <c r="AJ48" s="196"/>
      <c r="AK48" s="195"/>
      <c r="AL48" s="186"/>
      <c r="AM48" s="186"/>
      <c r="AN48" s="192"/>
    </row>
    <row r="49" spans="1:40" ht="18.600000000000001" customHeight="1" x14ac:dyDescent="0.25">
      <c r="A49" s="185">
        <f t="shared" si="0"/>
        <v>36</v>
      </c>
      <c r="B49" s="197" t="s">
        <v>2157</v>
      </c>
      <c r="C49" s="194"/>
      <c r="D49" s="194"/>
      <c r="E49" s="194"/>
      <c r="F49" s="194"/>
      <c r="G49" s="194"/>
      <c r="H49" s="193"/>
      <c r="I49" s="194"/>
      <c r="J49" s="194"/>
      <c r="K49" s="194"/>
      <c r="L49" s="193"/>
      <c r="M49" s="194"/>
      <c r="N49" s="194"/>
      <c r="O49" s="194"/>
      <c r="P49" s="193"/>
      <c r="Q49" s="194"/>
      <c r="R49" s="194"/>
      <c r="S49" s="193"/>
      <c r="T49" s="194"/>
      <c r="U49" s="194"/>
      <c r="V49" s="193"/>
      <c r="W49" s="194"/>
      <c r="X49" s="193"/>
      <c r="Y49" s="194"/>
      <c r="Z49" s="193"/>
      <c r="AA49" s="194"/>
      <c r="AB49" s="194"/>
      <c r="AC49" s="194"/>
      <c r="AD49" s="193"/>
      <c r="AE49" s="194"/>
      <c r="AF49" s="194"/>
      <c r="AG49" s="193"/>
      <c r="AH49" s="194"/>
      <c r="AI49" s="194"/>
      <c r="AJ49" s="196"/>
      <c r="AK49" s="195"/>
      <c r="AL49" s="186"/>
      <c r="AM49" s="186"/>
      <c r="AN49" s="192"/>
    </row>
    <row r="50" spans="1:40" ht="18.600000000000001" customHeight="1" x14ac:dyDescent="0.25">
      <c r="A50" s="185">
        <f t="shared" si="0"/>
        <v>37</v>
      </c>
      <c r="B50" s="197" t="s">
        <v>2158</v>
      </c>
      <c r="C50" s="194"/>
      <c r="D50" s="194"/>
      <c r="E50" s="194"/>
      <c r="F50" s="194"/>
      <c r="G50" s="194"/>
      <c r="H50" s="193"/>
      <c r="I50" s="194"/>
      <c r="J50" s="194"/>
      <c r="K50" s="194"/>
      <c r="L50" s="193"/>
      <c r="M50" s="194"/>
      <c r="N50" s="194"/>
      <c r="O50" s="194"/>
      <c r="P50" s="193"/>
      <c r="Q50" s="194"/>
      <c r="R50" s="194"/>
      <c r="S50" s="193"/>
      <c r="T50" s="194"/>
      <c r="U50" s="194"/>
      <c r="V50" s="193"/>
      <c r="W50" s="194"/>
      <c r="X50" s="193"/>
      <c r="Y50" s="194"/>
      <c r="Z50" s="193"/>
      <c r="AA50" s="194"/>
      <c r="AB50" s="194"/>
      <c r="AC50" s="194"/>
      <c r="AD50" s="193"/>
      <c r="AE50" s="194"/>
      <c r="AF50" s="194"/>
      <c r="AG50" s="193"/>
      <c r="AH50" s="194"/>
      <c r="AI50" s="194"/>
      <c r="AJ50" s="196"/>
      <c r="AK50" s="195"/>
      <c r="AL50" s="186"/>
      <c r="AM50" s="186"/>
      <c r="AN50" s="192"/>
    </row>
    <row r="51" spans="1:40" ht="18.600000000000001" customHeight="1" x14ac:dyDescent="0.25">
      <c r="A51" s="185">
        <f t="shared" si="0"/>
        <v>38</v>
      </c>
      <c r="B51" s="197" t="s">
        <v>2159</v>
      </c>
      <c r="C51" s="194"/>
      <c r="D51" s="194"/>
      <c r="E51" s="194"/>
      <c r="F51" s="194"/>
      <c r="G51" s="194"/>
      <c r="H51" s="193"/>
      <c r="I51" s="194"/>
      <c r="J51" s="194"/>
      <c r="K51" s="194"/>
      <c r="L51" s="193"/>
      <c r="M51" s="194"/>
      <c r="N51" s="194"/>
      <c r="O51" s="194"/>
      <c r="P51" s="193"/>
      <c r="Q51" s="194"/>
      <c r="R51" s="194"/>
      <c r="S51" s="193"/>
      <c r="T51" s="194"/>
      <c r="U51" s="194"/>
      <c r="V51" s="193"/>
      <c r="W51" s="194"/>
      <c r="X51" s="193"/>
      <c r="Y51" s="194"/>
      <c r="Z51" s="193"/>
      <c r="AA51" s="194"/>
      <c r="AB51" s="194"/>
      <c r="AC51" s="194"/>
      <c r="AD51" s="193"/>
      <c r="AE51" s="194"/>
      <c r="AF51" s="194"/>
      <c r="AG51" s="193"/>
      <c r="AH51" s="194"/>
      <c r="AI51" s="194"/>
      <c r="AJ51" s="196"/>
      <c r="AK51" s="195"/>
      <c r="AL51" s="186"/>
      <c r="AM51" s="186"/>
      <c r="AN51" s="192"/>
    </row>
    <row r="52" spans="1:40" ht="18.600000000000001" customHeight="1" x14ac:dyDescent="0.25">
      <c r="A52" s="185">
        <f t="shared" si="0"/>
        <v>39</v>
      </c>
      <c r="B52" s="197" t="s">
        <v>2160</v>
      </c>
      <c r="C52" s="194"/>
      <c r="D52" s="194"/>
      <c r="E52" s="194"/>
      <c r="F52" s="194"/>
      <c r="G52" s="194"/>
      <c r="H52" s="193"/>
      <c r="I52" s="194"/>
      <c r="J52" s="194"/>
      <c r="K52" s="194"/>
      <c r="L52" s="193"/>
      <c r="M52" s="194"/>
      <c r="N52" s="194"/>
      <c r="O52" s="194"/>
      <c r="P52" s="654"/>
      <c r="Q52" s="655"/>
      <c r="R52" s="657"/>
      <c r="S52" s="1402"/>
      <c r="T52" s="1403"/>
      <c r="U52" s="194"/>
      <c r="V52" s="1402"/>
      <c r="W52" s="1403"/>
      <c r="X52" s="1402"/>
      <c r="Y52" s="1403"/>
      <c r="Z52" s="193"/>
      <c r="AA52" s="194"/>
      <c r="AB52" s="194"/>
      <c r="AC52" s="194"/>
      <c r="AD52" s="193"/>
      <c r="AE52" s="194"/>
      <c r="AF52" s="194"/>
      <c r="AG52" s="193"/>
      <c r="AH52" s="194"/>
      <c r="AI52" s="194"/>
      <c r="AJ52" s="196"/>
      <c r="AK52" s="195"/>
      <c r="AL52" s="186"/>
      <c r="AM52" s="186"/>
      <c r="AN52" s="192"/>
    </row>
    <row r="53" spans="1:40" ht="27.75" customHeight="1" x14ac:dyDescent="0.25">
      <c r="A53" s="185">
        <f t="shared" si="0"/>
        <v>40</v>
      </c>
      <c r="B53" s="2967" t="s">
        <v>3469</v>
      </c>
      <c r="C53" s="2968"/>
      <c r="D53" s="2968"/>
      <c r="E53" s="2968"/>
      <c r="F53" s="2968"/>
      <c r="G53" s="2969"/>
      <c r="H53" s="193"/>
      <c r="I53" s="194"/>
      <c r="J53" s="194"/>
      <c r="K53" s="194"/>
      <c r="L53" s="193"/>
      <c r="M53" s="194"/>
      <c r="N53" s="194"/>
      <c r="O53" s="194"/>
      <c r="P53" s="193"/>
      <c r="Q53" s="194"/>
      <c r="R53" s="194"/>
      <c r="S53" s="193"/>
      <c r="T53" s="194"/>
      <c r="U53" s="194"/>
      <c r="V53" s="193"/>
      <c r="W53" s="194"/>
      <c r="X53" s="193"/>
      <c r="Y53" s="194"/>
      <c r="Z53" s="193"/>
      <c r="AA53" s="194"/>
      <c r="AB53" s="194"/>
      <c r="AC53" s="194"/>
      <c r="AD53" s="193"/>
      <c r="AE53" s="194"/>
      <c r="AF53" s="194"/>
      <c r="AG53" s="193"/>
      <c r="AH53" s="194"/>
      <c r="AI53" s="194"/>
      <c r="AJ53" s="196"/>
      <c r="AK53" s="195"/>
      <c r="AL53" s="186"/>
      <c r="AM53" s="186"/>
      <c r="AN53" s="192"/>
    </row>
    <row r="54" spans="1:40" ht="16.5" customHeight="1" x14ac:dyDescent="0.25">
      <c r="A54" s="185">
        <f t="shared" si="0"/>
        <v>41</v>
      </c>
      <c r="B54" s="1631" t="s">
        <v>2161</v>
      </c>
      <c r="C54" s="1627"/>
      <c r="D54" s="1627"/>
      <c r="E54" s="1627"/>
      <c r="F54" s="1627"/>
      <c r="G54" s="1627"/>
      <c r="H54" s="193"/>
      <c r="I54" s="194"/>
      <c r="J54" s="194"/>
      <c r="K54" s="194"/>
      <c r="L54" s="193"/>
      <c r="M54" s="194"/>
      <c r="N54" s="194"/>
      <c r="O54" s="194"/>
      <c r="P54" s="193"/>
      <c r="Q54" s="194"/>
      <c r="R54" s="194"/>
      <c r="S54" s="193"/>
      <c r="T54" s="194"/>
      <c r="U54" s="194"/>
      <c r="V54" s="193"/>
      <c r="W54" s="194"/>
      <c r="X54" s="193"/>
      <c r="Y54" s="194"/>
      <c r="Z54" s="193"/>
      <c r="AA54" s="194"/>
      <c r="AB54" s="194"/>
      <c r="AC54" s="194"/>
      <c r="AD54" s="193"/>
      <c r="AE54" s="194"/>
      <c r="AF54" s="194"/>
      <c r="AG54" s="193"/>
      <c r="AH54" s="194"/>
      <c r="AI54" s="194"/>
      <c r="AJ54" s="196"/>
      <c r="AK54" s="195"/>
      <c r="AL54" s="186"/>
      <c r="AM54" s="186"/>
      <c r="AN54" s="192"/>
    </row>
    <row r="55" spans="1:40" ht="18.600000000000001" customHeight="1" x14ac:dyDescent="0.25">
      <c r="A55" s="185">
        <f t="shared" si="0"/>
        <v>42</v>
      </c>
      <c r="B55" s="197" t="s">
        <v>2162</v>
      </c>
      <c r="C55" s="194"/>
      <c r="D55" s="194"/>
      <c r="E55" s="194"/>
      <c r="F55" s="194"/>
      <c r="G55" s="194"/>
      <c r="H55" s="193"/>
      <c r="I55" s="194"/>
      <c r="J55" s="194"/>
      <c r="K55" s="194"/>
      <c r="L55" s="193"/>
      <c r="M55" s="194"/>
      <c r="N55" s="194"/>
      <c r="O55" s="194"/>
      <c r="P55" s="193"/>
      <c r="Q55" s="194"/>
      <c r="R55" s="194"/>
      <c r="S55" s="193"/>
      <c r="T55" s="194"/>
      <c r="U55" s="194"/>
      <c r="V55" s="193"/>
      <c r="W55" s="194"/>
      <c r="X55" s="193"/>
      <c r="Y55" s="194"/>
      <c r="Z55" s="193"/>
      <c r="AA55" s="194"/>
      <c r="AB55" s="194"/>
      <c r="AC55" s="194"/>
      <c r="AD55" s="193"/>
      <c r="AE55" s="194"/>
      <c r="AF55" s="194"/>
      <c r="AG55" s="193"/>
      <c r="AH55" s="194"/>
      <c r="AI55" s="194"/>
      <c r="AJ55" s="196"/>
      <c r="AK55" s="195"/>
      <c r="AL55" s="186"/>
      <c r="AM55" s="186"/>
      <c r="AN55" s="192"/>
    </row>
    <row r="56" spans="1:40" ht="18.600000000000001" customHeight="1" x14ac:dyDescent="0.25">
      <c r="A56" s="185">
        <f t="shared" si="0"/>
        <v>43</v>
      </c>
      <c r="B56" s="197" t="s">
        <v>2163</v>
      </c>
      <c r="C56" s="194"/>
      <c r="D56" s="194"/>
      <c r="E56" s="194"/>
      <c r="F56" s="194"/>
      <c r="G56" s="194"/>
      <c r="H56" s="193"/>
      <c r="I56" s="194"/>
      <c r="J56" s="194"/>
      <c r="K56" s="194"/>
      <c r="L56" s="193"/>
      <c r="M56" s="194"/>
      <c r="N56" s="194"/>
      <c r="O56" s="194"/>
      <c r="P56" s="193"/>
      <c r="Q56" s="194"/>
      <c r="R56" s="194"/>
      <c r="S56" s="193"/>
      <c r="T56" s="194"/>
      <c r="U56" s="194"/>
      <c r="V56" s="193"/>
      <c r="W56" s="194"/>
      <c r="X56" s="193"/>
      <c r="Y56" s="194"/>
      <c r="Z56" s="193"/>
      <c r="AA56" s="194"/>
      <c r="AB56" s="194"/>
      <c r="AC56" s="194"/>
      <c r="AD56" s="193"/>
      <c r="AE56" s="194"/>
      <c r="AF56" s="194"/>
      <c r="AG56" s="193"/>
      <c r="AH56" s="194"/>
      <c r="AI56" s="194"/>
      <c r="AJ56" s="196"/>
      <c r="AK56" s="195"/>
      <c r="AL56" s="186"/>
      <c r="AM56" s="186"/>
      <c r="AN56" s="192"/>
    </row>
    <row r="57" spans="1:40" ht="18.600000000000001" customHeight="1" x14ac:dyDescent="0.25">
      <c r="A57" s="185">
        <f t="shared" si="0"/>
        <v>44</v>
      </c>
      <c r="B57" s="197" t="s">
        <v>2164</v>
      </c>
      <c r="C57" s="194"/>
      <c r="D57" s="194"/>
      <c r="E57" s="194"/>
      <c r="F57" s="194"/>
      <c r="G57" s="194"/>
      <c r="H57" s="193"/>
      <c r="I57" s="194"/>
      <c r="J57" s="194"/>
      <c r="K57" s="194"/>
      <c r="L57" s="193"/>
      <c r="M57" s="194"/>
      <c r="N57" s="194"/>
      <c r="O57" s="194"/>
      <c r="P57" s="193"/>
      <c r="Q57" s="194"/>
      <c r="R57" s="194"/>
      <c r="S57" s="193"/>
      <c r="T57" s="194"/>
      <c r="U57" s="194"/>
      <c r="V57" s="193"/>
      <c r="W57" s="194"/>
      <c r="X57" s="193"/>
      <c r="Y57" s="194"/>
      <c r="Z57" s="193"/>
      <c r="AA57" s="194"/>
      <c r="AB57" s="194"/>
      <c r="AC57" s="194"/>
      <c r="AD57" s="193"/>
      <c r="AE57" s="194"/>
      <c r="AF57" s="194"/>
      <c r="AG57" s="193"/>
      <c r="AH57" s="194"/>
      <c r="AI57" s="194"/>
      <c r="AJ57" s="196"/>
      <c r="AK57" s="195"/>
      <c r="AL57" s="186"/>
      <c r="AM57" s="186"/>
      <c r="AN57" s="192"/>
    </row>
    <row r="58" spans="1:40" ht="18.600000000000001" customHeight="1" x14ac:dyDescent="0.25">
      <c r="A58" s="185">
        <f t="shared" si="0"/>
        <v>45</v>
      </c>
      <c r="B58" s="197" t="s">
        <v>2165</v>
      </c>
      <c r="C58" s="194"/>
      <c r="D58" s="194"/>
      <c r="E58" s="194"/>
      <c r="F58" s="194"/>
      <c r="G58" s="194"/>
      <c r="H58" s="193" t="s">
        <v>2166</v>
      </c>
      <c r="I58" s="194"/>
      <c r="J58" s="194"/>
      <c r="K58" s="194"/>
      <c r="L58" s="193"/>
      <c r="M58" s="194"/>
      <c r="N58" s="194"/>
      <c r="O58" s="194"/>
      <c r="P58" s="193"/>
      <c r="Q58" s="194"/>
      <c r="R58" s="194"/>
      <c r="S58" s="193"/>
      <c r="T58" s="194"/>
      <c r="U58" s="194"/>
      <c r="V58" s="193"/>
      <c r="W58" s="194"/>
      <c r="X58" s="193"/>
      <c r="Y58" s="194"/>
      <c r="Z58" s="193"/>
      <c r="AA58" s="194"/>
      <c r="AB58" s="194"/>
      <c r="AC58" s="194"/>
      <c r="AD58" s="193"/>
      <c r="AE58" s="194"/>
      <c r="AF58" s="194"/>
      <c r="AG58" s="193"/>
      <c r="AH58" s="194"/>
      <c r="AI58" s="194"/>
      <c r="AJ58" s="196"/>
      <c r="AK58" s="195"/>
      <c r="AL58" s="186"/>
      <c r="AM58" s="186"/>
      <c r="AN58" s="192"/>
    </row>
  </sheetData>
  <customSheetViews>
    <customSheetView guid="{9C153D9E-615C-443B-9CD7-551163282F03}" scale="110" showPageBreaks="1" printArea="1" hiddenColumns="1" view="pageLayout" topLeftCell="A33">
      <selection activeCell="B52" sqref="B52:G56"/>
      <rowBreaks count="1" manualBreakCount="1">
        <brk id="34" max="39" man="1"/>
      </rowBreaks>
      <pageMargins left="0.314" right="0.314" top="0.11799999999999999" bottom="0.27500000000000002" header="0.157" footer="0.11799999999999999"/>
      <pageSetup scale="98" firstPageNumber="34" orientation="landscape" r:id="rId1"/>
      <headerFooter>
        <oddFooter>&amp;C&amp;P</oddFooter>
      </headerFooter>
    </customSheetView>
    <customSheetView guid="{BE9F68F7-D81B-4526-9959-D871EC50BDFF}" scale="110" showPageBreaks="1" printArea="1" hiddenColumns="1" view="pageLayout" topLeftCell="A33">
      <selection activeCell="B52" sqref="B52:G56"/>
      <rowBreaks count="1" manualBreakCount="1">
        <brk id="34" max="39" man="1"/>
      </rowBreaks>
      <pageMargins left="0.314" right="0.314" top="0.11799999999999999" bottom="0.27500000000000002" header="0.157" footer="0.11799999999999999"/>
      <pageSetup scale="98" firstPageNumber="34" orientation="landscape" r:id="rId2"/>
      <headerFooter>
        <oddFooter>&amp;C&amp;P</oddFooter>
      </headerFooter>
    </customSheetView>
    <customSheetView guid="{EF790C5B-80DA-4544-9EB7-EFE0323B2298}" scale="150" showPageBreaks="1" printArea="1" hiddenColumns="1" view="pageLayout" topLeftCell="AE1">
      <selection activeCell="Z5" sqref="Z5:AF12"/>
      <rowBreaks count="1" manualBreakCount="1">
        <brk id="35" max="39" man="1"/>
      </rowBreaks>
      <pageMargins left="0.314" right="0.314" top="0.11799999999999999" bottom="0.27500000000000002" header="0.157" footer="0.11799999999999999"/>
      <pageSetup scale="98" firstPageNumber="34" orientation="landscape" r:id="rId3"/>
      <headerFooter>
        <oddFooter>&amp;C&amp;P</oddFooter>
      </headerFooter>
    </customSheetView>
    <customSheetView guid="{C9D2DBB1-CD01-4732-8C86-64BE16C94753}" showPageBreaks="1" printArea="1" hiddenColumns="1" view="pageBreakPreview">
      <rowBreaks count="1" manualBreakCount="1">
        <brk id="34" max="39" man="1"/>
      </rowBreaks>
      <pageMargins left="0.314" right="0.314" top="0.11799999999999999" bottom="0.27500000000000002" header="0.157" footer="0.11799999999999999"/>
      <pageSetup scale="98" firstPageNumber="34" orientation="landscape" r:id="rId4"/>
      <headerFooter>
        <oddFooter>&amp;C&amp;P</oddFooter>
      </headerFooter>
    </customSheetView>
    <customSheetView guid="{BFEC163F-7C4E-49B7-9F32-15225772E72F}" scale="124" showPageBreaks="1" printArea="1" hiddenColumns="1" view="pageBreakPreview" topLeftCell="A19">
      <selection activeCell="B52" sqref="B52:G52"/>
      <rowBreaks count="1" manualBreakCount="1">
        <brk id="34" max="39" man="1"/>
      </rowBreaks>
      <pageMargins left="0.314" right="0.314" top="0.11799999999999999" bottom="0.27500000000000002" header="0.157" footer="0.11799999999999999"/>
      <pageSetup scale="98" firstPageNumber="34" orientation="landscape" r:id="rId5"/>
      <headerFooter>
        <oddFooter>&amp;C&amp;P</oddFooter>
      </headerFooter>
    </customSheetView>
    <customSheetView guid="{5529DB6B-163A-4048-9107-267B30B97DF3}" scale="124" showPageBreaks="1" printArea="1" hiddenColumns="1" view="pageBreakPreview" topLeftCell="A31">
      <selection activeCell="B52" sqref="B52:G52"/>
      <rowBreaks count="1" manualBreakCount="1">
        <brk id="34" max="39" man="1"/>
      </rowBreaks>
      <pageMargins left="0.314" right="0.314" top="0.11799999999999999" bottom="0.27500000000000002" header="0.157" footer="0.11799999999999999"/>
      <pageSetup scale="98" firstPageNumber="34" orientation="landscape" r:id="rId6"/>
      <headerFooter>
        <oddFooter>&amp;C&amp;P</oddFooter>
      </headerFooter>
    </customSheetView>
    <customSheetView guid="{9B0763AA-FA4B-479A-900C-C113E8BEEFEB}" scale="110" showPageBreaks="1" printArea="1" hiddenColumns="1" view="pageLayout" topLeftCell="A45">
      <selection activeCell="B52" sqref="B52:G56"/>
      <rowBreaks count="1" manualBreakCount="1">
        <brk id="34" max="39" man="1"/>
      </rowBreaks>
      <pageMargins left="0.314" right="0.314" top="0.11799999999999999" bottom="0.27500000000000002" header="0.157" footer="0.11799999999999999"/>
      <pageSetup scale="98" firstPageNumber="34" orientation="landscape" r:id="rId7"/>
      <headerFooter>
        <oddFooter>&amp;C&amp;P</oddFooter>
      </headerFooter>
    </customSheetView>
    <customSheetView guid="{89903799-8228-4A6D-8A81-7F80BC61226D}" scale="130" showPageBreaks="1" printArea="1" hiddenColumns="1" view="pageLayout" topLeftCell="A2">
      <selection activeCell="B2" sqref="B2"/>
      <rowBreaks count="1" manualBreakCount="1">
        <brk id="34" max="39" man="1"/>
      </rowBreaks>
      <pageMargins left="0.314" right="0.314" top="0.11799999999999999" bottom="0.27500000000000002" header="0.157" footer="0.11799999999999999"/>
      <pageSetup scale="98" firstPageNumber="34" orientation="landscape" r:id="rId8"/>
      <headerFooter>
        <oddFooter>&amp;C&amp;P</oddFooter>
      </headerFooter>
    </customSheetView>
    <customSheetView guid="{2524630E-605A-4616-AD5D-6CF7B1E9752C}" scale="150" showPageBreaks="1" printArea="1" hiddenColumns="1" view="pageLayout" topLeftCell="A64">
      <selection activeCell="AL14" sqref="AL14"/>
      <rowBreaks count="1" manualBreakCount="1">
        <brk id="34" max="39" man="1"/>
      </rowBreaks>
      <pageMargins left="0.314" right="0.314" top="0.11799999999999999" bottom="0.27500000000000002" header="0.157" footer="0.11799999999999999"/>
      <pageSetup scale="98" firstPageNumber="34" orientation="landscape" r:id="rId9"/>
      <headerFooter>
        <oddFooter>&amp;C&amp;P</oddFooter>
      </headerFooter>
    </customSheetView>
  </customSheetViews>
  <mergeCells count="30">
    <mergeCell ref="AK5:AN12"/>
    <mergeCell ref="B13:G13"/>
    <mergeCell ref="H13:K13"/>
    <mergeCell ref="Z5:AC12"/>
    <mergeCell ref="B27:G27"/>
    <mergeCell ref="B24:G24"/>
    <mergeCell ref="V12:W12"/>
    <mergeCell ref="X12:Y12"/>
    <mergeCell ref="AK13:AN13"/>
    <mergeCell ref="AG13:AJ13"/>
    <mergeCell ref="A5:A13"/>
    <mergeCell ref="H5:K12"/>
    <mergeCell ref="L5:O12"/>
    <mergeCell ref="AD5:AF12"/>
    <mergeCell ref="AG5:AJ12"/>
    <mergeCell ref="S12:T12"/>
    <mergeCell ref="Z13:AC13"/>
    <mergeCell ref="P13:R13"/>
    <mergeCell ref="S13:U13"/>
    <mergeCell ref="P5:R9"/>
    <mergeCell ref="L4:M4"/>
    <mergeCell ref="B39:G39"/>
    <mergeCell ref="B53:G53"/>
    <mergeCell ref="L13:O13"/>
    <mergeCell ref="AD13:AF13"/>
    <mergeCell ref="B40:G40"/>
    <mergeCell ref="S4:Y4"/>
    <mergeCell ref="S5:Y10"/>
    <mergeCell ref="V13:W13"/>
    <mergeCell ref="X13:Y13"/>
  </mergeCells>
  <pageMargins left="0.314" right="0.314" top="0.11799999999999999" bottom="0.27500000000000002" header="0.157" footer="0.11799999999999999"/>
  <pageSetup scale="98" firstPageNumber="34" orientation="landscape" r:id="rId10"/>
  <headerFooter>
    <oddFooter>&amp;C&amp;P</oddFooter>
  </headerFooter>
  <rowBreaks count="1" manualBreakCount="1">
    <brk id="34" max="39"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showWhiteSpace="0" view="pageLayout" topLeftCell="C7" zoomScale="140" zoomScaleNormal="100" zoomScaleSheetLayoutView="140" zoomScalePageLayoutView="140" workbookViewId="0">
      <selection activeCell="K11" sqref="K11:K13"/>
    </sheetView>
  </sheetViews>
  <sheetFormatPr defaultColWidth="9.140625" defaultRowHeight="15" x14ac:dyDescent="0.2"/>
  <cols>
    <col min="1" max="1" width="5.85546875" style="516" customWidth="1"/>
    <col min="2" max="2" width="9.7109375" style="202" customWidth="1"/>
    <col min="3" max="3" width="7.42578125" style="202" customWidth="1"/>
    <col min="4" max="4" width="9.28515625" style="1110" customWidth="1"/>
    <col min="5" max="5" width="8.42578125" style="517" customWidth="1"/>
    <col min="6" max="6" width="6.42578125" style="202" customWidth="1"/>
    <col min="7" max="8" width="10.42578125" style="516" customWidth="1"/>
    <col min="9" max="10" width="11.28515625" style="519" customWidth="1"/>
    <col min="11" max="11" width="11.42578125" style="519" customWidth="1"/>
    <col min="12" max="13" width="13.7109375" style="519" customWidth="1"/>
    <col min="14" max="14" width="11" style="519" bestFit="1" customWidth="1"/>
    <col min="15" max="15" width="7.5703125" customWidth="1"/>
  </cols>
  <sheetData>
    <row r="1" spans="1:15" ht="15.75" x14ac:dyDescent="0.2">
      <c r="A1" s="462" t="s">
        <v>2167</v>
      </c>
      <c r="B1" s="200"/>
      <c r="C1" s="200"/>
      <c r="D1" s="1108"/>
      <c r="E1" s="463"/>
      <c r="F1" s="200"/>
      <c r="G1" s="465"/>
      <c r="H1" s="465"/>
      <c r="I1" s="469"/>
      <c r="J1" s="464"/>
      <c r="K1" s="464"/>
      <c r="L1" s="464"/>
      <c r="M1" s="464"/>
      <c r="N1" s="464"/>
    </row>
    <row r="2" spans="1:15" ht="15.75" x14ac:dyDescent="0.2">
      <c r="A2" s="462" t="s">
        <v>2168</v>
      </c>
      <c r="B2" s="201"/>
      <c r="C2" s="201"/>
      <c r="D2" s="1109"/>
      <c r="E2" s="383"/>
      <c r="F2" s="201"/>
      <c r="G2" s="466"/>
      <c r="H2" s="466"/>
      <c r="I2" s="469"/>
      <c r="J2" s="464"/>
      <c r="K2" s="464"/>
      <c r="L2" s="464"/>
      <c r="M2" s="464"/>
      <c r="N2" s="464"/>
    </row>
    <row r="3" spans="1:15" ht="15.75" x14ac:dyDescent="0.2">
      <c r="A3" s="462"/>
      <c r="B3" s="201"/>
      <c r="C3" s="201"/>
      <c r="D3" s="1109"/>
      <c r="E3" s="383"/>
      <c r="F3" s="201"/>
      <c r="G3" s="466"/>
      <c r="H3" s="466"/>
      <c r="I3" s="469"/>
      <c r="J3" s="464"/>
      <c r="K3" s="464"/>
      <c r="L3" s="464"/>
      <c r="M3" s="464"/>
      <c r="N3" s="464"/>
    </row>
    <row r="4" spans="1:15" ht="27" x14ac:dyDescent="0.2">
      <c r="A4" s="1646">
        <v>13.01</v>
      </c>
      <c r="B4" s="2996" t="s">
        <v>2169</v>
      </c>
      <c r="C4" s="2996"/>
      <c r="D4" s="2996"/>
      <c r="E4" s="2996"/>
      <c r="F4" s="2996"/>
      <c r="G4" s="2996"/>
      <c r="H4" s="2996"/>
      <c r="I4" s="2996"/>
      <c r="J4" s="2996"/>
      <c r="K4" s="2996"/>
      <c r="L4" s="2996"/>
      <c r="M4" s="2996"/>
      <c r="N4" s="215" t="str">
        <f>CONCATENATE("1=Sim
2=Não")</f>
        <v>1=Sim
2=Não</v>
      </c>
      <c r="O4" s="158"/>
    </row>
    <row r="5" spans="1:15" ht="27" x14ac:dyDescent="0.2">
      <c r="A5" s="1646">
        <f>A4+0.01</f>
        <v>13.02</v>
      </c>
      <c r="B5" s="1822" t="s">
        <v>2170</v>
      </c>
      <c r="C5" s="1645"/>
      <c r="D5" s="1645"/>
      <c r="E5" s="1645"/>
      <c r="F5" s="1645"/>
      <c r="G5" s="1645"/>
      <c r="H5" s="1645"/>
      <c r="I5" s="1645"/>
      <c r="J5" s="1645"/>
      <c r="K5" s="1645"/>
      <c r="L5" s="467"/>
      <c r="M5" s="467"/>
      <c r="N5" s="215" t="str">
        <f>CONCATENATE("1=Sim
2=Não")</f>
        <v>1=Sim
2=Não</v>
      </c>
      <c r="O5" s="158"/>
    </row>
    <row r="6" spans="1:15" ht="27" x14ac:dyDescent="0.2">
      <c r="A6" s="1646">
        <f>A5+0.01</f>
        <v>13.03</v>
      </c>
      <c r="B6" s="2996" t="s">
        <v>2171</v>
      </c>
      <c r="C6" s="2996"/>
      <c r="D6" s="2996"/>
      <c r="E6" s="2996"/>
      <c r="F6" s="2996"/>
      <c r="G6" s="2996"/>
      <c r="H6" s="2996"/>
      <c r="I6" s="2996"/>
      <c r="J6" s="2996"/>
      <c r="K6" s="2996"/>
      <c r="L6" s="2996"/>
      <c r="M6" s="2996"/>
      <c r="N6" s="2247" t="str">
        <f>CONCATENATE("1=Sim
2=Não")</f>
        <v>1=Sim
2=Não</v>
      </c>
      <c r="O6" s="158"/>
    </row>
    <row r="7" spans="1:15" ht="13.5" x14ac:dyDescent="0.2">
      <c r="A7" s="2280"/>
      <c r="B7" s="2282"/>
      <c r="C7" s="2282"/>
      <c r="D7" s="2282"/>
      <c r="E7" s="2282"/>
      <c r="F7" s="2282"/>
      <c r="G7" s="2282"/>
      <c r="H7" s="2994" t="str">
        <f>CONCATENATE("1 Sim
2 Nao ►(",[1]S13B_Transferts!A4,") ")</f>
        <v xml:space="preserve">1 Sim
2 Nao ►(13,18) </v>
      </c>
      <c r="I7" s="2994"/>
      <c r="J7" s="1643"/>
      <c r="K7" s="1643"/>
      <c r="L7" s="1643"/>
      <c r="M7" s="1643"/>
      <c r="N7" s="215"/>
    </row>
    <row r="8" spans="1:15" ht="13.5" customHeight="1" x14ac:dyDescent="0.2">
      <c r="A8" s="2280">
        <f>A6+0.01</f>
        <v>13.04</v>
      </c>
      <c r="B8" s="2281" t="s">
        <v>4180</v>
      </c>
      <c r="C8" s="2282"/>
      <c r="D8" s="2282"/>
      <c r="E8" s="2282"/>
      <c r="F8" s="2282"/>
      <c r="G8" s="2282"/>
      <c r="H8" s="2994"/>
      <c r="I8" s="2994"/>
      <c r="J8" s="1643"/>
      <c r="K8" s="1643"/>
      <c r="L8" s="1643"/>
      <c r="M8" s="1643"/>
      <c r="N8" s="215"/>
    </row>
    <row r="9" spans="1:15" ht="15.75" x14ac:dyDescent="0.25">
      <c r="A9" s="2283"/>
      <c r="B9" s="2284"/>
      <c r="C9" s="2284"/>
      <c r="D9" s="2284"/>
      <c r="E9" s="2284"/>
      <c r="F9" s="2284"/>
      <c r="G9" s="2284"/>
      <c r="H9" s="2995"/>
      <c r="I9" s="2995"/>
      <c r="J9" s="309"/>
      <c r="K9" s="309"/>
    </row>
    <row r="10" spans="1:15" ht="13.5" customHeight="1" x14ac:dyDescent="0.25">
      <c r="A10" s="2405" t="s">
        <v>2172</v>
      </c>
      <c r="B10" s="250">
        <f>A8+0.01</f>
        <v>13.049999999999999</v>
      </c>
      <c r="C10" s="250">
        <f>B10+0.01</f>
        <v>13.059999999999999</v>
      </c>
      <c r="D10" s="2253">
        <f t="shared" ref="D10:M10" si="0">C10+0.01</f>
        <v>13.069999999999999</v>
      </c>
      <c r="E10" s="250">
        <f t="shared" si="0"/>
        <v>13.079999999999998</v>
      </c>
      <c r="F10" s="250">
        <f t="shared" si="0"/>
        <v>13.089999999999998</v>
      </c>
      <c r="G10" s="251">
        <f t="shared" si="0"/>
        <v>13.099999999999998</v>
      </c>
      <c r="H10" s="251">
        <f t="shared" si="0"/>
        <v>13.109999999999998</v>
      </c>
      <c r="I10" s="250">
        <f t="shared" si="0"/>
        <v>13.119999999999997</v>
      </c>
      <c r="J10" s="250">
        <f t="shared" si="0"/>
        <v>13.129999999999997</v>
      </c>
      <c r="K10" s="250">
        <f t="shared" si="0"/>
        <v>13.139999999999997</v>
      </c>
      <c r="L10" s="250">
        <f t="shared" si="0"/>
        <v>13.149999999999997</v>
      </c>
      <c r="M10" s="248">
        <f t="shared" si="0"/>
        <v>13.159999999999997</v>
      </c>
      <c r="N10" s="2441">
        <f>M10+0.01</f>
        <v>13.169999999999996</v>
      </c>
      <c r="O10" s="2443"/>
    </row>
    <row r="11" spans="1:15" ht="12.75" customHeight="1" x14ac:dyDescent="0.2">
      <c r="A11" s="2406"/>
      <c r="B11" s="2374" t="s">
        <v>3934</v>
      </c>
      <c r="C11" s="2374" t="s">
        <v>2173</v>
      </c>
      <c r="D11" s="2997" t="s">
        <v>4182</v>
      </c>
      <c r="E11" s="2374" t="s">
        <v>2174</v>
      </c>
      <c r="F11" s="2374" t="s">
        <v>2175</v>
      </c>
      <c r="G11" s="2581" t="s">
        <v>2176</v>
      </c>
      <c r="H11" s="2581" t="s">
        <v>2177</v>
      </c>
      <c r="I11" s="2602" t="s">
        <v>2178</v>
      </c>
      <c r="J11" s="2581" t="s">
        <v>2179</v>
      </c>
      <c r="K11" s="2581" t="s">
        <v>4227</v>
      </c>
      <c r="L11" s="2581" t="s">
        <v>2180</v>
      </c>
      <c r="M11" s="2599" t="s">
        <v>2181</v>
      </c>
      <c r="N11" s="2599" t="s">
        <v>4187</v>
      </c>
      <c r="O11" s="2602"/>
    </row>
    <row r="12" spans="1:15" ht="12.75" customHeight="1" x14ac:dyDescent="0.2">
      <c r="A12" s="2406"/>
      <c r="B12" s="2374"/>
      <c r="C12" s="2374"/>
      <c r="D12" s="2997"/>
      <c r="E12" s="2374"/>
      <c r="F12" s="2374"/>
      <c r="G12" s="2581"/>
      <c r="H12" s="2581"/>
      <c r="I12" s="2602"/>
      <c r="J12" s="2581"/>
      <c r="K12" s="2581"/>
      <c r="L12" s="2581"/>
      <c r="M12" s="2599"/>
      <c r="N12" s="2599"/>
      <c r="O12" s="2602"/>
    </row>
    <row r="13" spans="1:15" ht="12.75" customHeight="1" x14ac:dyDescent="0.2">
      <c r="A13" s="2406"/>
      <c r="B13" s="2374"/>
      <c r="C13" s="2374"/>
      <c r="D13" s="2997"/>
      <c r="E13" s="2374"/>
      <c r="F13" s="2374"/>
      <c r="G13" s="2581"/>
      <c r="H13" s="2581"/>
      <c r="I13" s="2602"/>
      <c r="J13" s="2581"/>
      <c r="K13" s="2581"/>
      <c r="L13" s="2581"/>
      <c r="M13" s="2599"/>
      <c r="N13" s="2599"/>
      <c r="O13" s="2602"/>
    </row>
    <row r="14" spans="1:15" ht="12.75" customHeight="1" x14ac:dyDescent="0.2">
      <c r="A14" s="2406"/>
      <c r="B14" s="2374"/>
      <c r="C14" s="2374"/>
      <c r="D14" s="2997"/>
      <c r="E14" s="2374"/>
      <c r="F14" s="2374"/>
      <c r="G14" s="2581"/>
      <c r="H14" s="2581"/>
      <c r="I14" s="2602"/>
      <c r="J14" s="2581"/>
      <c r="K14" s="209" t="s">
        <v>3935</v>
      </c>
      <c r="L14" s="2581"/>
      <c r="M14" s="2599"/>
      <c r="N14" s="2599"/>
      <c r="O14" s="2602"/>
    </row>
    <row r="15" spans="1:15" ht="13.5" customHeight="1" x14ac:dyDescent="0.2">
      <c r="A15" s="2406"/>
      <c r="B15" s="2374"/>
      <c r="C15" s="2374"/>
      <c r="D15" s="2997"/>
      <c r="E15" s="2374"/>
      <c r="F15" s="2374"/>
      <c r="G15" s="2581"/>
      <c r="H15" s="2581"/>
      <c r="I15" s="2602"/>
      <c r="J15" s="2581"/>
      <c r="K15" s="1900" t="s">
        <v>3936</v>
      </c>
      <c r="L15" s="21" t="s">
        <v>2182</v>
      </c>
      <c r="M15" s="2599"/>
      <c r="N15" s="2599"/>
      <c r="O15" s="2602"/>
    </row>
    <row r="16" spans="1:15" ht="13.5" customHeight="1" x14ac:dyDescent="0.2">
      <c r="A16" s="2406"/>
      <c r="B16" s="2374"/>
      <c r="C16" s="2374"/>
      <c r="D16" s="2997"/>
      <c r="E16" s="2374"/>
      <c r="F16" s="21"/>
      <c r="G16" s="530"/>
      <c r="H16" s="2998" t="s">
        <v>4194</v>
      </c>
      <c r="I16" s="527"/>
      <c r="J16" s="2581"/>
      <c r="K16" s="209" t="s">
        <v>3937</v>
      </c>
      <c r="L16" s="209" t="s">
        <v>2183</v>
      </c>
      <c r="M16" s="210"/>
      <c r="N16" s="2599"/>
      <c r="O16" s="2602"/>
    </row>
    <row r="17" spans="1:15" ht="15" customHeight="1" x14ac:dyDescent="0.2">
      <c r="A17" s="2406"/>
      <c r="B17" s="2374"/>
      <c r="C17" s="2374"/>
      <c r="D17" s="2997"/>
      <c r="E17" s="2374"/>
      <c r="F17" s="3000" t="s">
        <v>3706</v>
      </c>
      <c r="G17" s="38" t="s">
        <v>2184</v>
      </c>
      <c r="H17" s="2998"/>
      <c r="I17" s="877"/>
      <c r="J17" s="2581"/>
      <c r="K17" s="21" t="s">
        <v>3938</v>
      </c>
      <c r="L17" s="21" t="s">
        <v>2185</v>
      </c>
      <c r="M17" s="2403" t="s">
        <v>3418</v>
      </c>
      <c r="N17" s="2599"/>
      <c r="O17" s="2602"/>
    </row>
    <row r="18" spans="1:15" ht="12.75" customHeight="1" x14ac:dyDescent="0.2">
      <c r="A18" s="2406"/>
      <c r="B18" s="2374"/>
      <c r="C18" s="2374"/>
      <c r="D18" s="2997"/>
      <c r="E18" s="2374"/>
      <c r="F18" s="3000"/>
      <c r="G18" s="38" t="s">
        <v>2186</v>
      </c>
      <c r="H18" s="2998"/>
      <c r="I18" s="877"/>
      <c r="J18" s="2581"/>
      <c r="K18" s="37" t="s">
        <v>2187</v>
      </c>
      <c r="L18" s="2374" t="s">
        <v>2188</v>
      </c>
      <c r="M18" s="2403"/>
      <c r="N18" s="1234"/>
      <c r="O18" s="670"/>
    </row>
    <row r="19" spans="1:15" ht="15.75" customHeight="1" x14ac:dyDescent="0.2">
      <c r="A19" s="2406"/>
      <c r="B19" s="2374"/>
      <c r="C19" s="2374"/>
      <c r="D19" s="21"/>
      <c r="E19" s="18"/>
      <c r="F19" s="3000"/>
      <c r="G19" s="38" t="s">
        <v>2189</v>
      </c>
      <c r="H19" s="2998"/>
      <c r="I19" s="877"/>
      <c r="J19" s="2581"/>
      <c r="K19" s="2220" t="s">
        <v>3707</v>
      </c>
      <c r="L19" s="2374"/>
      <c r="M19" s="2403"/>
      <c r="N19" s="2412" t="s">
        <v>2190</v>
      </c>
      <c r="O19" s="2414"/>
    </row>
    <row r="20" spans="1:15" ht="14.25" customHeight="1" x14ac:dyDescent="0.25">
      <c r="A20" s="2406"/>
      <c r="B20" s="2374"/>
      <c r="C20" s="2374"/>
      <c r="D20" s="38" t="s">
        <v>2191</v>
      </c>
      <c r="E20" s="178" t="s">
        <v>2192</v>
      </c>
      <c r="F20" s="3000"/>
      <c r="G20" s="85" t="s">
        <v>2193</v>
      </c>
      <c r="H20" s="2998"/>
      <c r="I20" s="178" t="s">
        <v>2194</v>
      </c>
      <c r="J20" s="2581"/>
      <c r="K20" s="2121" t="s">
        <v>3470</v>
      </c>
      <c r="L20" s="2997" t="s">
        <v>4127</v>
      </c>
      <c r="M20" s="2403"/>
      <c r="N20" s="2221" t="s">
        <v>3606</v>
      </c>
      <c r="O20" s="670"/>
    </row>
    <row r="21" spans="1:15" ht="15.75" customHeight="1" x14ac:dyDescent="0.25">
      <c r="A21" s="2406"/>
      <c r="B21" s="2374"/>
      <c r="C21" s="2374"/>
      <c r="D21" s="38" t="s">
        <v>2195</v>
      </c>
      <c r="E21" s="178" t="s">
        <v>2196</v>
      </c>
      <c r="F21" s="68"/>
      <c r="G21" s="85" t="s">
        <v>2197</v>
      </c>
      <c r="H21" s="2998"/>
      <c r="I21" s="178" t="str">
        <f>CONCATENATE("2 Não ►(",K10,")")</f>
        <v>2 Não ►(13,14)</v>
      </c>
      <c r="J21" s="68"/>
      <c r="K21" s="21" t="s">
        <v>2198</v>
      </c>
      <c r="L21" s="2997"/>
      <c r="M21" s="2403"/>
      <c r="N21" s="2222" t="s">
        <v>3605</v>
      </c>
      <c r="O21" s="670"/>
    </row>
    <row r="22" spans="1:15" ht="18" customHeight="1" x14ac:dyDescent="0.25">
      <c r="A22" s="2406"/>
      <c r="B22" s="68"/>
      <c r="C22" s="68"/>
      <c r="D22" s="38" t="s">
        <v>2199</v>
      </c>
      <c r="E22" s="18"/>
      <c r="F22" s="21"/>
      <c r="G22" s="85" t="s">
        <v>2200</v>
      </c>
      <c r="H22" s="2998"/>
      <c r="I22" s="2422"/>
      <c r="J22" s="209"/>
      <c r="K22" s="37" t="s">
        <v>2201</v>
      </c>
      <c r="L22" s="2997"/>
      <c r="M22" s="2403"/>
      <c r="N22" s="304" t="s">
        <v>2202</v>
      </c>
      <c r="O22" s="670"/>
    </row>
    <row r="23" spans="1:15" ht="13.5" customHeight="1" x14ac:dyDescent="0.25">
      <c r="A23" s="2406"/>
      <c r="B23" s="68"/>
      <c r="C23" s="68"/>
      <c r="D23" s="38" t="s">
        <v>2203</v>
      </c>
      <c r="E23" s="18"/>
      <c r="F23" s="21"/>
      <c r="G23" s="85"/>
      <c r="H23" s="2998"/>
      <c r="I23" s="2422"/>
      <c r="J23" s="209"/>
      <c r="K23" s="209" t="s">
        <v>2204</v>
      </c>
      <c r="L23" s="1848" t="s">
        <v>3417</v>
      </c>
      <c r="M23" s="2403"/>
      <c r="N23" s="570" t="s">
        <v>2205</v>
      </c>
      <c r="O23" s="670"/>
    </row>
    <row r="24" spans="1:15" ht="13.5" x14ac:dyDescent="0.25">
      <c r="A24" s="2406"/>
      <c r="B24" s="21"/>
      <c r="C24" s="21"/>
      <c r="D24" s="2223" t="s">
        <v>3705</v>
      </c>
      <c r="E24" s="18"/>
      <c r="F24" s="21"/>
      <c r="G24" s="38"/>
      <c r="H24" s="2998"/>
      <c r="I24" s="877"/>
      <c r="J24" s="209"/>
      <c r="K24" s="538" t="s">
        <v>2206</v>
      </c>
      <c r="L24" s="177" t="s">
        <v>2207</v>
      </c>
      <c r="M24" s="2403"/>
      <c r="N24" s="210" t="s">
        <v>2208</v>
      </c>
      <c r="O24" s="670"/>
    </row>
    <row r="25" spans="1:15" ht="27" x14ac:dyDescent="0.25">
      <c r="A25" s="2406"/>
      <c r="B25" s="21"/>
      <c r="C25" s="21"/>
      <c r="D25" s="780" t="s">
        <v>2209</v>
      </c>
      <c r="E25" s="40"/>
      <c r="F25" s="68"/>
      <c r="G25" s="534"/>
      <c r="H25" s="2998"/>
      <c r="I25" s="178"/>
      <c r="J25" s="68"/>
      <c r="K25" s="209" t="s">
        <v>2210</v>
      </c>
      <c r="L25" s="293" t="s">
        <v>2211</v>
      </c>
      <c r="M25" s="2403"/>
      <c r="N25" s="716"/>
      <c r="O25" s="3003" t="s">
        <v>2212</v>
      </c>
    </row>
    <row r="26" spans="1:15" ht="13.5" customHeight="1" x14ac:dyDescent="0.25">
      <c r="A26" s="2406"/>
      <c r="B26" s="21"/>
      <c r="C26" s="21"/>
      <c r="D26" s="21"/>
      <c r="E26" s="206"/>
      <c r="F26" s="68"/>
      <c r="G26" s="534"/>
      <c r="H26" s="2998"/>
      <c r="I26" s="18"/>
      <c r="J26" s="536"/>
      <c r="K26" s="2018" t="s">
        <v>3471</v>
      </c>
      <c r="L26" s="209" t="s">
        <v>2213</v>
      </c>
      <c r="M26" s="2374"/>
      <c r="N26" s="3001" t="s">
        <v>2214</v>
      </c>
      <c r="O26" s="2600"/>
    </row>
    <row r="27" spans="1:15" ht="15" customHeight="1" x14ac:dyDescent="0.25">
      <c r="A27" s="2406"/>
      <c r="B27" s="68"/>
      <c r="C27" s="68"/>
      <c r="D27" s="406"/>
      <c r="E27" s="68"/>
      <c r="F27" s="68"/>
      <c r="G27" s="426"/>
      <c r="H27" s="2999"/>
      <c r="I27" s="525"/>
      <c r="J27" s="544"/>
      <c r="K27" s="426" t="s">
        <v>2215</v>
      </c>
      <c r="M27" s="209"/>
      <c r="N27" s="3002"/>
      <c r="O27" s="3004"/>
    </row>
    <row r="28" spans="1:15" ht="14.25" thickBot="1" x14ac:dyDescent="0.3">
      <c r="A28" s="2407"/>
      <c r="B28" s="547" t="s">
        <v>2216</v>
      </c>
      <c r="C28" s="1103" t="s">
        <v>2217</v>
      </c>
      <c r="D28" s="205" t="s">
        <v>2218</v>
      </c>
      <c r="E28" s="319" t="s">
        <v>2219</v>
      </c>
      <c r="F28" s="548" t="s">
        <v>2220</v>
      </c>
      <c r="G28" s="548" t="s">
        <v>2221</v>
      </c>
      <c r="H28" s="548" t="s">
        <v>2222</v>
      </c>
      <c r="I28" s="548" t="s">
        <v>2223</v>
      </c>
      <c r="J28" s="548" t="s">
        <v>2224</v>
      </c>
      <c r="K28" s="548" t="s">
        <v>2225</v>
      </c>
      <c r="L28" s="548" t="s">
        <v>2226</v>
      </c>
      <c r="M28" s="548" t="s">
        <v>2227</v>
      </c>
      <c r="N28" s="548" t="s">
        <v>2228</v>
      </c>
      <c r="O28" s="548" t="s">
        <v>2229</v>
      </c>
    </row>
    <row r="29" spans="1:15" ht="21" customHeight="1" thickTop="1" x14ac:dyDescent="0.25">
      <c r="A29" s="503" t="s">
        <v>2230</v>
      </c>
      <c r="B29" s="551"/>
      <c r="C29" s="551"/>
      <c r="D29" s="1105"/>
      <c r="E29" s="551"/>
      <c r="F29" s="551"/>
      <c r="G29" s="551"/>
      <c r="H29" s="551"/>
      <c r="I29" s="551"/>
      <c r="J29" s="552"/>
      <c r="K29" s="552"/>
      <c r="L29" s="552"/>
      <c r="M29" s="552"/>
      <c r="N29" s="552"/>
      <c r="O29" s="670"/>
    </row>
    <row r="30" spans="1:15" ht="21" customHeight="1" x14ac:dyDescent="0.25">
      <c r="A30" s="513" t="s">
        <v>2231</v>
      </c>
      <c r="B30" s="556"/>
      <c r="C30" s="556"/>
      <c r="D30" s="1106"/>
      <c r="E30" s="556"/>
      <c r="F30" s="556"/>
      <c r="G30" s="556"/>
      <c r="H30" s="556"/>
      <c r="I30" s="556"/>
      <c r="J30" s="557"/>
      <c r="K30" s="557"/>
      <c r="L30" s="557"/>
      <c r="M30" s="557"/>
      <c r="N30" s="557"/>
      <c r="O30" s="158"/>
    </row>
    <row r="31" spans="1:15" ht="21" customHeight="1" x14ac:dyDescent="0.25">
      <c r="A31" s="513">
        <v>3</v>
      </c>
      <c r="B31" s="556"/>
      <c r="C31" s="556"/>
      <c r="D31" s="1106"/>
      <c r="E31" s="556"/>
      <c r="F31" s="556"/>
      <c r="G31" s="556"/>
      <c r="H31" s="556"/>
      <c r="I31" s="556"/>
      <c r="J31" s="557"/>
      <c r="K31" s="557"/>
      <c r="L31" s="557"/>
      <c r="M31" s="557"/>
      <c r="N31" s="557"/>
      <c r="O31" s="158"/>
    </row>
    <row r="32" spans="1:15" ht="21" customHeight="1" x14ac:dyDescent="0.25">
      <c r="A32" s="560">
        <v>4</v>
      </c>
      <c r="B32" s="562"/>
      <c r="C32" s="562"/>
      <c r="D32" s="1107"/>
      <c r="E32" s="562"/>
      <c r="F32" s="562"/>
      <c r="G32" s="562"/>
      <c r="H32" s="562"/>
      <c r="I32" s="562"/>
      <c r="J32" s="559"/>
      <c r="K32" s="559"/>
      <c r="L32" s="559"/>
      <c r="M32" s="559"/>
      <c r="N32" s="559"/>
      <c r="O32" s="158"/>
    </row>
    <row r="33" spans="1:15" ht="21" customHeight="1" x14ac:dyDescent="0.25">
      <c r="A33" s="560">
        <v>5</v>
      </c>
      <c r="B33" s="551"/>
      <c r="C33" s="551"/>
      <c r="D33" s="1105"/>
      <c r="E33" s="551"/>
      <c r="F33" s="551"/>
      <c r="G33" s="551"/>
      <c r="H33" s="551"/>
      <c r="I33" s="551"/>
      <c r="J33" s="552"/>
      <c r="K33" s="552"/>
      <c r="L33" s="552"/>
      <c r="M33" s="552"/>
      <c r="N33" s="552"/>
      <c r="O33" s="158"/>
    </row>
    <row r="34" spans="1:15" ht="21" customHeight="1" x14ac:dyDescent="0.25">
      <c r="A34" s="514">
        <v>6</v>
      </c>
      <c r="B34" s="556"/>
      <c r="C34" s="556"/>
      <c r="D34" s="1106"/>
      <c r="E34" s="556"/>
      <c r="F34" s="556"/>
      <c r="G34" s="556"/>
      <c r="H34" s="556"/>
      <c r="I34" s="556"/>
      <c r="J34" s="557"/>
      <c r="K34" s="557"/>
      <c r="L34" s="557"/>
      <c r="M34" s="557"/>
      <c r="N34" s="557"/>
      <c r="O34" s="158"/>
    </row>
    <row r="35" spans="1:15" ht="21" customHeight="1" x14ac:dyDescent="0.25">
      <c r="A35" s="514">
        <v>7</v>
      </c>
      <c r="B35" s="556"/>
      <c r="C35" s="556"/>
      <c r="D35" s="1106"/>
      <c r="E35" s="556"/>
      <c r="F35" s="556"/>
      <c r="G35" s="556"/>
      <c r="H35" s="556"/>
      <c r="I35" s="556"/>
      <c r="J35" s="557"/>
      <c r="K35" s="557"/>
      <c r="L35" s="557"/>
      <c r="M35" s="557"/>
      <c r="N35" s="557"/>
      <c r="O35" s="158"/>
    </row>
    <row r="36" spans="1:15" ht="21" customHeight="1" x14ac:dyDescent="0.25">
      <c r="A36" s="515">
        <v>8</v>
      </c>
      <c r="B36" s="556"/>
      <c r="C36" s="556"/>
      <c r="D36" s="1106"/>
      <c r="E36" s="556"/>
      <c r="F36" s="556"/>
      <c r="G36" s="556"/>
      <c r="H36" s="556"/>
      <c r="I36" s="556"/>
      <c r="J36" s="557"/>
      <c r="K36" s="557"/>
      <c r="L36" s="557"/>
      <c r="M36" s="557"/>
      <c r="N36" s="557"/>
      <c r="O36" s="158"/>
    </row>
    <row r="37" spans="1:15" ht="21" customHeight="1" x14ac:dyDescent="0.25">
      <c r="A37" s="514">
        <v>9</v>
      </c>
      <c r="B37" s="562"/>
      <c r="C37" s="562"/>
      <c r="D37" s="1107"/>
      <c r="E37" s="562"/>
      <c r="F37" s="562"/>
      <c r="G37" s="562"/>
      <c r="H37" s="562"/>
      <c r="I37" s="562"/>
      <c r="J37" s="559"/>
      <c r="K37" s="559"/>
      <c r="L37" s="559"/>
      <c r="M37" s="559"/>
      <c r="N37" s="559"/>
      <c r="O37" s="158"/>
    </row>
    <row r="38" spans="1:15" ht="21" customHeight="1" x14ac:dyDescent="0.25">
      <c r="A38" s="514">
        <v>10</v>
      </c>
      <c r="B38" s="562"/>
      <c r="C38" s="562"/>
      <c r="D38" s="1107"/>
      <c r="E38" s="562"/>
      <c r="F38" s="562"/>
      <c r="G38" s="562"/>
      <c r="H38" s="562"/>
      <c r="I38" s="562"/>
      <c r="J38" s="559"/>
      <c r="K38" s="559"/>
      <c r="L38" s="559"/>
      <c r="M38" s="559"/>
      <c r="N38" s="559"/>
      <c r="O38" s="158"/>
    </row>
  </sheetData>
  <customSheetViews>
    <customSheetView guid="{9C153D9E-615C-443B-9CD7-551163282F03}" showPageBreaks="1" view="pageLayout" topLeftCell="A5">
      <selection activeCell="K26" sqref="K26"/>
      <pageMargins left="0.314" right="0.314" top="0.11799999999999999" bottom="0.27500000000000002" header="0.157" footer="0.11799999999999999"/>
      <pageSetup scale="90" firstPageNumber="59" orientation="landscape" r:id="rId1"/>
      <headerFooter>
        <oddFooter>&amp;C&amp;P</oddFooter>
      </headerFooter>
    </customSheetView>
    <customSheetView guid="{BE9F68F7-D81B-4526-9959-D871EC50BDFF}" showPageBreaks="1" view="pageLayout" topLeftCell="D25">
      <selection activeCell="K26" sqref="K26"/>
      <pageMargins left="0.314" right="0.314" top="0.11799999999999999" bottom="0.27500000000000002" header="0.157" footer="0.11799999999999999"/>
      <pageSetup scale="90" firstPageNumber="59" orientation="landscape" r:id="rId2"/>
      <headerFooter>
        <oddFooter>&amp;C&amp;P</oddFooter>
      </headerFooter>
    </customSheetView>
    <customSheetView guid="{EF790C5B-80DA-4544-9EB7-EFE0323B2298}" scale="150" showPageBreaks="1" view="pageLayout" topLeftCell="J10">
      <selection activeCell="N20" sqref="N20:N21"/>
      <pageMargins left="0.314" right="0.314" top="0.11799999999999999" bottom="0.27500000000000002" header="0.157" footer="0.11799999999999999"/>
      <pageSetup scale="90" firstPageNumber="59" orientation="landscape" r:id="rId3"/>
      <headerFooter>
        <oddFooter>&amp;C&amp;P</oddFooter>
      </headerFooter>
    </customSheetView>
    <customSheetView guid="{C9D2DBB1-CD01-4732-8C86-64BE16C94753}" scale="110" showPageBreaks="1" view="pageBreakPreview">
      <selection activeCell="A29" sqref="A29"/>
      <pageMargins left="0.314" right="0.314" top="0.11799999999999999" bottom="0.27500000000000002" header="0.157" footer="0.11799999999999999"/>
      <pageSetup scale="90" firstPageNumber="59" orientation="landscape" r:id="rId4"/>
      <headerFooter>
        <oddFooter>&amp;C&amp;P</oddFooter>
      </headerFooter>
    </customSheetView>
    <customSheetView guid="{BFEC163F-7C4E-49B7-9F32-15225772E72F}" scale="110" showPageBreaks="1" view="pageBreakPreview" topLeftCell="A19">
      <selection activeCell="N22" sqref="N22"/>
      <pageMargins left="0.314" right="0.314" top="0.11799999999999999" bottom="0.27500000000000002" header="0.157" footer="0.11799999999999999"/>
      <pageSetup scale="90" firstPageNumber="59" orientation="landscape" r:id="rId5"/>
      <headerFooter>
        <oddFooter>&amp;C&amp;P</oddFooter>
      </headerFooter>
    </customSheetView>
    <customSheetView guid="{5529DB6B-163A-4048-9107-267B30B97DF3}" scale="110" showPageBreaks="1" view="pageBreakPreview">
      <selection activeCell="N22" sqref="N22"/>
      <pageMargins left="0.314" right="0.314" top="0.11799999999999999" bottom="0.27500000000000002" header="0.157" footer="0.11799999999999999"/>
      <pageSetup scale="90" firstPageNumber="59" orientation="landscape" r:id="rId6"/>
      <headerFooter>
        <oddFooter>&amp;C&amp;P</oddFooter>
      </headerFooter>
    </customSheetView>
    <customSheetView guid="{9B0763AA-FA4B-479A-900C-C113E8BEEFEB}" showPageBreaks="1" view="pageLayout" topLeftCell="D25">
      <selection activeCell="K26" sqref="K26"/>
      <pageMargins left="0.314" right="0.314" top="0.11799999999999999" bottom="0.27500000000000002" header="0.157" footer="0.11799999999999999"/>
      <pageSetup scale="90" firstPageNumber="59" orientation="landscape" r:id="rId7"/>
      <headerFooter>
        <oddFooter>&amp;C&amp;P</oddFooter>
      </headerFooter>
    </customSheetView>
    <customSheetView guid="{89903799-8228-4A6D-8A81-7F80BC61226D}" scale="150" showPageBreaks="1" view="pageLayout" topLeftCell="A7">
      <selection activeCell="E20" sqref="E20"/>
      <pageMargins left="0.314" right="0.314" top="0.11799999999999999" bottom="0.27500000000000002" header="0.157" footer="0.11799999999999999"/>
      <pageSetup scale="90" firstPageNumber="59" orientation="landscape" r:id="rId8"/>
      <headerFooter>
        <oddFooter>&amp;C&amp;P</oddFooter>
      </headerFooter>
    </customSheetView>
    <customSheetView guid="{2524630E-605A-4616-AD5D-6CF7B1E9752C}" scale="150" showPageBreaks="1" view="pageLayout" topLeftCell="F14">
      <selection activeCell="O22" sqref="O22"/>
      <pageMargins left="0.314" right="0.314" top="0.11799999999999999" bottom="0.27500000000000002" header="0.157" footer="0.11799999999999999"/>
      <pageSetup scale="90" firstPageNumber="59" orientation="landscape" r:id="rId9"/>
      <headerFooter>
        <oddFooter>&amp;C&amp;P</oddFooter>
      </headerFooter>
    </customSheetView>
  </customSheetViews>
  <mergeCells count="27">
    <mergeCell ref="N19:O19"/>
    <mergeCell ref="N11:O17"/>
    <mergeCell ref="N26:N27"/>
    <mergeCell ref="L18:L19"/>
    <mergeCell ref="N10:O10"/>
    <mergeCell ref="L11:L14"/>
    <mergeCell ref="M17:M26"/>
    <mergeCell ref="M11:M15"/>
    <mergeCell ref="O25:O27"/>
    <mergeCell ref="A10:A28"/>
    <mergeCell ref="B11:B21"/>
    <mergeCell ref="F11:F15"/>
    <mergeCell ref="G11:G15"/>
    <mergeCell ref="I11:I15"/>
    <mergeCell ref="C11:C21"/>
    <mergeCell ref="F17:F20"/>
    <mergeCell ref="H7:I9"/>
    <mergeCell ref="B4:M4"/>
    <mergeCell ref="B6:M6"/>
    <mergeCell ref="L20:L22"/>
    <mergeCell ref="H16:H27"/>
    <mergeCell ref="H11:H15"/>
    <mergeCell ref="D11:D18"/>
    <mergeCell ref="J11:J20"/>
    <mergeCell ref="E11:E18"/>
    <mergeCell ref="I22:I23"/>
    <mergeCell ref="K11:K13"/>
  </mergeCells>
  <pageMargins left="0.314" right="0.314" top="0.11799999999999999" bottom="0.27500000000000002" header="0.157" footer="0.11799999999999999"/>
  <pageSetup scale="90" firstPageNumber="59" orientation="landscape" r:id="rId10"/>
  <headerFooter>
    <oddFooter>&amp;C&amp;P</oddFooter>
  </headerFooter>
  <drawing r:id="rId1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7"/>
  <sheetViews>
    <sheetView view="pageBreakPreview" topLeftCell="A7" zoomScale="115" zoomScaleNormal="100" zoomScaleSheetLayoutView="115" workbookViewId="0">
      <selection activeCell="D11" sqref="D11:D18"/>
    </sheetView>
  </sheetViews>
  <sheetFormatPr defaultColWidth="9.140625" defaultRowHeight="15" x14ac:dyDescent="0.2"/>
  <cols>
    <col min="1" max="1" width="5.42578125" style="516" customWidth="1"/>
    <col min="2" max="3" width="7" style="517" customWidth="1"/>
    <col min="4" max="4" width="9.5703125" style="517" customWidth="1"/>
    <col min="5" max="5" width="8.7109375" style="202" customWidth="1"/>
    <col min="6" max="6" width="8.7109375" style="516" customWidth="1"/>
    <col min="7" max="7" width="11.28515625" style="519" customWidth="1"/>
    <col min="8" max="8" width="10.42578125" style="516" customWidth="1"/>
    <col min="9" max="9" width="11.28515625" style="519" customWidth="1"/>
    <col min="10" max="10" width="11.42578125" style="519" customWidth="1"/>
    <col min="11" max="11" width="11.5703125" style="519" customWidth="1"/>
    <col min="12" max="12" width="12.7109375" style="519" customWidth="1"/>
    <col min="13" max="13" width="13.7109375" style="519" customWidth="1"/>
    <col min="14" max="14" width="12.7109375" style="519" customWidth="1"/>
    <col min="15" max="15" width="7.5703125" customWidth="1"/>
  </cols>
  <sheetData>
    <row r="1" spans="1:15" ht="15.75" x14ac:dyDescent="0.2">
      <c r="A1" s="462" t="s">
        <v>2232</v>
      </c>
      <c r="B1" s="463"/>
      <c r="C1" s="463"/>
      <c r="D1" s="463"/>
      <c r="E1" s="200"/>
      <c r="F1" s="465"/>
      <c r="G1" s="469"/>
      <c r="H1" s="465"/>
      <c r="I1" s="464"/>
      <c r="J1" s="464"/>
      <c r="K1" s="464"/>
      <c r="L1" s="464"/>
      <c r="M1" s="464"/>
      <c r="N1" s="464"/>
    </row>
    <row r="2" spans="1:15" ht="15.75" x14ac:dyDescent="0.2">
      <c r="A2" s="462" t="s">
        <v>2233</v>
      </c>
      <c r="B2" s="383"/>
      <c r="C2" s="383"/>
      <c r="D2" s="383"/>
      <c r="E2" s="201"/>
      <c r="F2" s="466"/>
      <c r="G2" s="469"/>
      <c r="H2" s="466"/>
      <c r="I2" s="464"/>
      <c r="J2" s="464"/>
      <c r="K2" s="464"/>
      <c r="L2" s="464"/>
      <c r="M2" s="464"/>
      <c r="N2" s="464"/>
    </row>
    <row r="3" spans="1:15" ht="15.75" x14ac:dyDescent="0.2">
      <c r="A3" s="462"/>
      <c r="C3" s="383"/>
      <c r="D3" s="383"/>
      <c r="E3" s="201"/>
      <c r="F3" s="466"/>
      <c r="G3" s="469"/>
      <c r="H3" s="466"/>
      <c r="I3" s="464"/>
      <c r="J3" s="464"/>
      <c r="K3" s="464"/>
      <c r="L3" s="464"/>
      <c r="M3" s="464"/>
      <c r="N3" s="464"/>
    </row>
    <row r="4" spans="1:15" ht="27" x14ac:dyDescent="0.2">
      <c r="A4" s="1646">
        <f>S13a_Transferts!N10+0.01</f>
        <v>13.179999999999996</v>
      </c>
      <c r="B4" s="2996" t="s">
        <v>2234</v>
      </c>
      <c r="C4" s="2996"/>
      <c r="D4" s="2996"/>
      <c r="E4" s="2996"/>
      <c r="F4" s="2996"/>
      <c r="G4" s="2996"/>
      <c r="H4" s="2996"/>
      <c r="I4" s="2996"/>
      <c r="J4" s="2996"/>
      <c r="K4" s="2996"/>
      <c r="L4" s="2996"/>
      <c r="M4" s="2996"/>
      <c r="N4" s="215" t="str">
        <f>CONCATENATE("1=Sim 
2=Não")</f>
        <v>1=Sim 
2=Não</v>
      </c>
      <c r="O4" s="158"/>
    </row>
    <row r="5" spans="1:15" ht="27" x14ac:dyDescent="0.2">
      <c r="A5" s="1646">
        <f>A4+0.01</f>
        <v>13.189999999999996</v>
      </c>
      <c r="B5" s="1644" t="s">
        <v>2235</v>
      </c>
      <c r="C5" s="1645"/>
      <c r="D5" s="1645"/>
      <c r="E5" s="1645"/>
      <c r="F5" s="1645"/>
      <c r="G5" s="1645"/>
      <c r="H5" s="1645"/>
      <c r="I5" s="1645"/>
      <c r="J5" s="1645"/>
      <c r="K5" s="1645"/>
      <c r="L5" s="467"/>
      <c r="M5" s="467"/>
      <c r="N5" s="215" t="str">
        <f>CONCATENATE("1=Sim 
2=Não")</f>
        <v>1=Sim 
2=Não</v>
      </c>
      <c r="O5" s="158"/>
    </row>
    <row r="6" spans="1:15" ht="27" x14ac:dyDescent="0.2">
      <c r="A6" s="1646">
        <f>A5+0.01</f>
        <v>13.199999999999996</v>
      </c>
      <c r="B6" s="2996" t="s">
        <v>2236</v>
      </c>
      <c r="C6" s="2996"/>
      <c r="D6" s="2996"/>
      <c r="E6" s="2996"/>
      <c r="F6" s="2996"/>
      <c r="G6" s="2996"/>
      <c r="H6" s="2996"/>
      <c r="I6" s="2996"/>
      <c r="J6" s="2996"/>
      <c r="K6" s="2996"/>
      <c r="L6" s="2996"/>
      <c r="M6" s="2996"/>
      <c r="N6" s="2247" t="str">
        <f>CONCATENATE("1=Sim 
2=Não")</f>
        <v>1=Sim 
2=Não</v>
      </c>
      <c r="O6" s="158"/>
    </row>
    <row r="7" spans="1:15" ht="15" customHeight="1" x14ac:dyDescent="0.2">
      <c r="A7" s="1646"/>
      <c r="B7" s="1643"/>
      <c r="C7" s="1643"/>
      <c r="D7" s="1643"/>
      <c r="E7" s="1643"/>
      <c r="F7" s="1643"/>
      <c r="G7" s="2282"/>
      <c r="H7" s="2282"/>
      <c r="I7" s="2994" t="str">
        <f>CONCATENATE("1 Sim
2 Nao ►Section 14 ")</f>
        <v xml:space="preserve">1 Sim
2 Nao ►Section 14 </v>
      </c>
      <c r="J7" s="2994"/>
      <c r="K7" s="1643"/>
      <c r="L7" s="1643"/>
      <c r="M7" s="1643"/>
      <c r="N7" s="215"/>
    </row>
    <row r="8" spans="1:15" ht="15" customHeight="1" x14ac:dyDescent="0.2">
      <c r="A8" s="2280">
        <f>A6+0.01</f>
        <v>13.209999999999996</v>
      </c>
      <c r="B8" s="2281" t="s">
        <v>4181</v>
      </c>
      <c r="C8" s="2282"/>
      <c r="D8" s="2282"/>
      <c r="E8" s="2282"/>
      <c r="F8" s="2282"/>
      <c r="G8" s="2282"/>
      <c r="H8" s="2282"/>
      <c r="I8" s="2994"/>
      <c r="J8" s="2994"/>
      <c r="K8" s="1643"/>
      <c r="L8" s="1643"/>
      <c r="M8" s="1643"/>
      <c r="N8" s="215"/>
    </row>
    <row r="9" spans="1:15" ht="15" customHeight="1" x14ac:dyDescent="0.25">
      <c r="B9" s="293"/>
      <c r="C9" s="1645"/>
      <c r="D9" s="1645"/>
      <c r="E9" s="1645"/>
      <c r="F9" s="1645"/>
      <c r="G9" s="2285"/>
      <c r="H9" s="2285"/>
      <c r="I9" s="2995"/>
      <c r="J9" s="2995"/>
      <c r="K9" s="1645"/>
    </row>
    <row r="10" spans="1:15" ht="13.5" x14ac:dyDescent="0.25">
      <c r="A10" s="2405" t="s">
        <v>2237</v>
      </c>
      <c r="B10" s="744">
        <f>A8+0.01</f>
        <v>13.219999999999995</v>
      </c>
      <c r="C10" s="744">
        <f>B10+0.01</f>
        <v>13.229999999999995</v>
      </c>
      <c r="D10" s="2252">
        <f t="shared" ref="D10:M10" si="0">C10+0.01</f>
        <v>13.239999999999995</v>
      </c>
      <c r="E10" s="744">
        <f t="shared" si="0"/>
        <v>13.249999999999995</v>
      </c>
      <c r="F10" s="744">
        <f t="shared" si="0"/>
        <v>13.259999999999994</v>
      </c>
      <c r="G10" s="744">
        <f t="shared" si="0"/>
        <v>13.269999999999994</v>
      </c>
      <c r="H10" s="744">
        <f t="shared" si="0"/>
        <v>13.279999999999994</v>
      </c>
      <c r="I10" s="744">
        <f t="shared" si="0"/>
        <v>13.289999999999994</v>
      </c>
      <c r="J10" s="744">
        <f t="shared" si="0"/>
        <v>13.299999999999994</v>
      </c>
      <c r="K10" s="744">
        <f t="shared" si="0"/>
        <v>13.309999999999993</v>
      </c>
      <c r="L10" s="744">
        <f t="shared" si="0"/>
        <v>13.319999999999993</v>
      </c>
      <c r="M10" s="744">
        <f t="shared" si="0"/>
        <v>13.329999999999993</v>
      </c>
      <c r="N10" s="2441">
        <f>M10+0.01</f>
        <v>13.339999999999993</v>
      </c>
      <c r="O10" s="2443"/>
    </row>
    <row r="11" spans="1:15" ht="13.5" customHeight="1" x14ac:dyDescent="0.2">
      <c r="A11" s="2406"/>
      <c r="B11" s="2438" t="s">
        <v>2238</v>
      </c>
      <c r="C11" s="2374" t="s">
        <v>2239</v>
      </c>
      <c r="D11" s="3007" t="s">
        <v>4183</v>
      </c>
      <c r="E11" s="2374" t="s">
        <v>2240</v>
      </c>
      <c r="F11" s="2581" t="s">
        <v>2241</v>
      </c>
      <c r="G11" s="2581" t="s">
        <v>2242</v>
      </c>
      <c r="H11" s="2581" t="s">
        <v>2243</v>
      </c>
      <c r="I11" s="2581" t="s">
        <v>2244</v>
      </c>
      <c r="J11" s="2581" t="s">
        <v>2245</v>
      </c>
      <c r="K11" s="2581" t="s">
        <v>2246</v>
      </c>
      <c r="L11" s="2581" t="s">
        <v>2247</v>
      </c>
      <c r="M11" s="2599" t="s">
        <v>2248</v>
      </c>
      <c r="N11" s="3005" t="s">
        <v>4187</v>
      </c>
      <c r="O11" s="3006"/>
    </row>
    <row r="12" spans="1:15" ht="12.75" customHeight="1" x14ac:dyDescent="0.2">
      <c r="A12" s="2406"/>
      <c r="B12" s="2438"/>
      <c r="C12" s="2374"/>
      <c r="D12" s="3007"/>
      <c r="E12" s="2374"/>
      <c r="F12" s="2581"/>
      <c r="G12" s="2581"/>
      <c r="H12" s="2581"/>
      <c r="I12" s="2581"/>
      <c r="J12" s="2581"/>
      <c r="K12" s="2581"/>
      <c r="L12" s="2581"/>
      <c r="M12" s="2599"/>
      <c r="N12" s="2599"/>
      <c r="O12" s="2602"/>
    </row>
    <row r="13" spans="1:15" ht="12.75" customHeight="1" x14ac:dyDescent="0.2">
      <c r="A13" s="2406"/>
      <c r="B13" s="2438"/>
      <c r="C13" s="2374"/>
      <c r="D13" s="3007"/>
      <c r="E13" s="2374"/>
      <c r="F13" s="2581"/>
      <c r="G13" s="2581"/>
      <c r="H13" s="2581"/>
      <c r="I13" s="2581"/>
      <c r="J13" s="2581"/>
      <c r="K13" s="2581"/>
      <c r="L13" s="2581"/>
      <c r="M13" s="2599"/>
      <c r="N13" s="2599"/>
      <c r="O13" s="2602"/>
    </row>
    <row r="14" spans="1:15" ht="12.75" customHeight="1" x14ac:dyDescent="0.2">
      <c r="A14" s="2406"/>
      <c r="B14" s="2438"/>
      <c r="C14" s="2374"/>
      <c r="D14" s="3007"/>
      <c r="E14" s="2374"/>
      <c r="F14" s="2581"/>
      <c r="G14" s="2581"/>
      <c r="H14" s="2581"/>
      <c r="I14" s="2581"/>
      <c r="J14" s="2581"/>
      <c r="K14" s="209" t="s">
        <v>2249</v>
      </c>
      <c r="L14" s="2581"/>
      <c r="M14" s="2599"/>
      <c r="N14" s="2599"/>
      <c r="O14" s="2602"/>
    </row>
    <row r="15" spans="1:15" ht="27" x14ac:dyDescent="0.2">
      <c r="A15" s="2406"/>
      <c r="B15" s="2438"/>
      <c r="C15" s="2374"/>
      <c r="D15" s="3007"/>
      <c r="E15" s="209"/>
      <c r="F15" s="474"/>
      <c r="G15" s="2581"/>
      <c r="H15" s="2581"/>
      <c r="I15" s="2581"/>
      <c r="J15" s="2581"/>
      <c r="K15" s="209" t="s">
        <v>2250</v>
      </c>
      <c r="L15" s="21" t="s">
        <v>2251</v>
      </c>
      <c r="M15" s="2599"/>
      <c r="N15" s="2599"/>
      <c r="O15" s="2602"/>
    </row>
    <row r="16" spans="1:15" ht="14.25" customHeight="1" x14ac:dyDescent="0.2">
      <c r="A16" s="2406"/>
      <c r="B16" s="2438"/>
      <c r="C16" s="2374"/>
      <c r="D16" s="3007"/>
      <c r="E16" s="21"/>
      <c r="F16" s="3000" t="s">
        <v>2252</v>
      </c>
      <c r="G16" s="530"/>
      <c r="H16" s="2998" t="s">
        <v>4189</v>
      </c>
      <c r="I16" s="209"/>
      <c r="J16" s="2581"/>
      <c r="K16" s="21" t="s">
        <v>2253</v>
      </c>
      <c r="L16" s="209" t="s">
        <v>2254</v>
      </c>
      <c r="M16" s="210"/>
      <c r="N16" s="2599"/>
      <c r="O16" s="2602"/>
    </row>
    <row r="17" spans="1:15" ht="13.5" customHeight="1" x14ac:dyDescent="0.2">
      <c r="A17" s="2406"/>
      <c r="B17" s="1113"/>
      <c r="C17" s="2374"/>
      <c r="D17" s="3007"/>
      <c r="E17" s="21"/>
      <c r="F17" s="3000"/>
      <c r="G17" s="18" t="s">
        <v>2255</v>
      </c>
      <c r="H17" s="2998"/>
      <c r="I17" s="209"/>
      <c r="J17" s="2581"/>
      <c r="K17" s="21" t="s">
        <v>2256</v>
      </c>
      <c r="L17" s="21" t="s">
        <v>2257</v>
      </c>
      <c r="M17" s="2403" t="s">
        <v>3418</v>
      </c>
      <c r="N17" s="1234"/>
      <c r="O17" s="670"/>
    </row>
    <row r="18" spans="1:15" ht="13.5" x14ac:dyDescent="0.25">
      <c r="A18" s="2406"/>
      <c r="B18" s="1113"/>
      <c r="C18" s="2374"/>
      <c r="D18" s="3007"/>
      <c r="E18" s="68"/>
      <c r="F18" s="3000"/>
      <c r="G18" s="18" t="s">
        <v>2258</v>
      </c>
      <c r="H18" s="2998"/>
      <c r="I18" s="68"/>
      <c r="J18" s="2581"/>
      <c r="K18" s="37" t="s">
        <v>2259</v>
      </c>
      <c r="L18" s="2374" t="s">
        <v>2260</v>
      </c>
      <c r="M18" s="2403"/>
      <c r="N18" s="2412" t="s">
        <v>2261</v>
      </c>
      <c r="O18" s="2414"/>
    </row>
    <row r="19" spans="1:15" ht="27" x14ac:dyDescent="0.25">
      <c r="A19" s="2406"/>
      <c r="B19" s="1113"/>
      <c r="C19" s="2374"/>
      <c r="D19" s="38"/>
      <c r="E19" s="68"/>
      <c r="F19" s="3000"/>
      <c r="G19" s="18" t="s">
        <v>2262</v>
      </c>
      <c r="H19" s="2998"/>
      <c r="I19" s="68"/>
      <c r="J19" s="2581"/>
      <c r="K19" s="2220" t="s">
        <v>3707</v>
      </c>
      <c r="L19" s="2374"/>
      <c r="M19" s="2403"/>
      <c r="N19" s="2221" t="s">
        <v>3606</v>
      </c>
      <c r="O19" s="670"/>
    </row>
    <row r="20" spans="1:15" ht="13.5" customHeight="1" x14ac:dyDescent="0.25">
      <c r="A20" s="2406"/>
      <c r="B20" s="1113"/>
      <c r="C20" s="2374"/>
      <c r="D20" s="38" t="s">
        <v>2263</v>
      </c>
      <c r="E20" s="68" t="s">
        <v>2264</v>
      </c>
      <c r="F20" s="530"/>
      <c r="G20" s="85" t="s">
        <v>2265</v>
      </c>
      <c r="H20" s="2998"/>
      <c r="I20" s="68" t="s">
        <v>2266</v>
      </c>
      <c r="J20" s="474"/>
      <c r="K20" s="2121" t="s">
        <v>3470</v>
      </c>
      <c r="L20" s="2374" t="s">
        <v>2267</v>
      </c>
      <c r="M20" s="2403"/>
      <c r="N20" s="2222" t="s">
        <v>3605</v>
      </c>
      <c r="O20" s="670"/>
    </row>
    <row r="21" spans="1:15" ht="13.5" customHeight="1" x14ac:dyDescent="0.25">
      <c r="A21" s="2406"/>
      <c r="B21" s="1114"/>
      <c r="C21" s="2374"/>
      <c r="D21" s="38" t="s">
        <v>2268</v>
      </c>
      <c r="E21" s="68" t="s">
        <v>2269</v>
      </c>
      <c r="F21" s="534"/>
      <c r="G21" s="85" t="s">
        <v>2270</v>
      </c>
      <c r="H21" s="2998"/>
      <c r="I21" s="68" t="str">
        <f>CONCATENATE("2 Não ►(",K10,")")</f>
        <v>2 Não ►(13,31)</v>
      </c>
      <c r="J21" s="209"/>
      <c r="K21" s="21" t="s">
        <v>3607</v>
      </c>
      <c r="L21" s="2374"/>
      <c r="M21" s="2403"/>
      <c r="N21" s="13" t="s">
        <v>2271</v>
      </c>
      <c r="O21" s="670"/>
    </row>
    <row r="22" spans="1:15" ht="13.5" customHeight="1" x14ac:dyDescent="0.25">
      <c r="A22" s="2406"/>
      <c r="B22" s="1114"/>
      <c r="C22" s="2374"/>
      <c r="D22" s="38" t="s">
        <v>2272</v>
      </c>
      <c r="E22" s="21"/>
      <c r="F22" s="534"/>
      <c r="G22" s="85" t="s">
        <v>2273</v>
      </c>
      <c r="H22" s="2998"/>
      <c r="I22" s="209"/>
      <c r="J22" s="209"/>
      <c r="K22" s="37" t="s">
        <v>2274</v>
      </c>
      <c r="L22" s="2374"/>
      <c r="M22" s="2403"/>
      <c r="N22" s="570" t="s">
        <v>2275</v>
      </c>
      <c r="O22" s="670"/>
    </row>
    <row r="23" spans="1:15" ht="13.5" customHeight="1" x14ac:dyDescent="0.25">
      <c r="A23" s="2406"/>
      <c r="B23" s="1114"/>
      <c r="C23" s="2374"/>
      <c r="D23" s="38" t="s">
        <v>2276</v>
      </c>
      <c r="E23" s="21"/>
      <c r="F23" s="534"/>
      <c r="G23" s="85"/>
      <c r="H23" s="2998"/>
      <c r="I23" s="209"/>
      <c r="J23" s="209"/>
      <c r="K23" s="209" t="s">
        <v>2277</v>
      </c>
      <c r="L23" s="1848" t="s">
        <v>3417</v>
      </c>
      <c r="M23" s="2403"/>
      <c r="N23" s="210" t="s">
        <v>2278</v>
      </c>
      <c r="O23" s="670"/>
    </row>
    <row r="24" spans="1:15" ht="18.600000000000001" customHeight="1" x14ac:dyDescent="0.25">
      <c r="A24" s="2406"/>
      <c r="B24" s="1114"/>
      <c r="C24" s="2374"/>
      <c r="D24" s="38" t="s">
        <v>2279</v>
      </c>
      <c r="E24" s="21"/>
      <c r="F24" s="534"/>
      <c r="G24" s="18"/>
      <c r="H24" s="2998"/>
      <c r="I24" s="209"/>
      <c r="J24" s="209"/>
      <c r="K24" s="538" t="s">
        <v>2280</v>
      </c>
      <c r="L24" s="177" t="s">
        <v>2281</v>
      </c>
      <c r="M24" s="2403"/>
      <c r="N24" s="210"/>
      <c r="O24" s="670"/>
    </row>
    <row r="25" spans="1:15" ht="27" x14ac:dyDescent="0.25">
      <c r="A25" s="2406"/>
      <c r="B25" s="1114"/>
      <c r="C25" s="2374"/>
      <c r="D25" s="780" t="s">
        <v>2282</v>
      </c>
      <c r="E25" s="68"/>
      <c r="F25" s="534"/>
      <c r="G25" s="68"/>
      <c r="H25" s="2998"/>
      <c r="I25" s="68"/>
      <c r="J25" s="68"/>
      <c r="K25" s="209" t="s">
        <v>2283</v>
      </c>
      <c r="L25" s="293" t="s">
        <v>2284</v>
      </c>
      <c r="M25" s="2403"/>
      <c r="N25" s="716"/>
      <c r="O25" s="784"/>
    </row>
    <row r="26" spans="1:15" ht="13.5" customHeight="1" x14ac:dyDescent="0.25">
      <c r="A26" s="2406"/>
      <c r="B26" s="1114"/>
      <c r="C26" s="2374"/>
      <c r="D26" s="21"/>
      <c r="E26" s="68"/>
      <c r="F26" s="534"/>
      <c r="G26" s="68"/>
      <c r="H26" s="2998"/>
      <c r="I26" s="536"/>
      <c r="J26" s="536"/>
      <c r="K26" s="2018" t="s">
        <v>3471</v>
      </c>
      <c r="L26" s="209" t="s">
        <v>2285</v>
      </c>
      <c r="M26" s="2374"/>
      <c r="N26" s="3001" t="s">
        <v>2286</v>
      </c>
      <c r="O26" s="3008" t="s">
        <v>2287</v>
      </c>
    </row>
    <row r="27" spans="1:15" ht="15.75" customHeight="1" x14ac:dyDescent="0.25">
      <c r="A27" s="2406"/>
      <c r="B27" s="1115"/>
      <c r="C27" s="543"/>
      <c r="D27" s="68"/>
      <c r="E27" s="68"/>
      <c r="F27" s="68"/>
      <c r="G27" s="541"/>
      <c r="H27" s="2999"/>
      <c r="I27" s="544"/>
      <c r="J27" s="544"/>
      <c r="K27" s="544" t="s">
        <v>2288</v>
      </c>
      <c r="L27" s="209" t="s">
        <v>2289</v>
      </c>
      <c r="M27" s="209"/>
      <c r="N27" s="3002"/>
      <c r="O27" s="3009"/>
    </row>
    <row r="28" spans="1:15" ht="14.25" thickBot="1" x14ac:dyDescent="0.3">
      <c r="A28" s="2407"/>
      <c r="B28" s="547" t="s">
        <v>2290</v>
      </c>
      <c r="C28" s="1103" t="s">
        <v>2291</v>
      </c>
      <c r="D28" s="319" t="s">
        <v>2292</v>
      </c>
      <c r="E28" s="205" t="s">
        <v>2293</v>
      </c>
      <c r="F28" s="548" t="s">
        <v>2294</v>
      </c>
      <c r="G28" s="548" t="s">
        <v>2295</v>
      </c>
      <c r="H28" s="548" t="s">
        <v>2296</v>
      </c>
      <c r="I28" s="548" t="s">
        <v>2297</v>
      </c>
      <c r="J28" s="548" t="s">
        <v>2298</v>
      </c>
      <c r="K28" s="548" t="s">
        <v>2299</v>
      </c>
      <c r="L28" s="548" t="s">
        <v>2300</v>
      </c>
      <c r="M28" s="548" t="s">
        <v>2301</v>
      </c>
      <c r="N28" s="548" t="s">
        <v>2302</v>
      </c>
      <c r="O28" s="548" t="s">
        <v>2303</v>
      </c>
    </row>
    <row r="29" spans="1:15" ht="21" customHeight="1" thickTop="1" x14ac:dyDescent="0.25">
      <c r="A29" s="503" t="s">
        <v>2304</v>
      </c>
      <c r="B29" s="1116"/>
      <c r="C29" s="550"/>
      <c r="D29" s="551"/>
      <c r="E29" s="551"/>
      <c r="F29" s="551"/>
      <c r="G29" s="551"/>
      <c r="H29" s="551"/>
      <c r="I29" s="552"/>
      <c r="J29" s="552"/>
      <c r="K29" s="552"/>
      <c r="L29" s="552"/>
      <c r="M29" s="552"/>
      <c r="N29" s="552"/>
      <c r="O29" s="670"/>
    </row>
    <row r="30" spans="1:15" ht="21" customHeight="1" x14ac:dyDescent="0.25">
      <c r="A30" s="513" t="s">
        <v>2305</v>
      </c>
      <c r="B30" s="1117"/>
      <c r="C30" s="555"/>
      <c r="D30" s="556"/>
      <c r="E30" s="556"/>
      <c r="F30" s="556"/>
      <c r="G30" s="556"/>
      <c r="H30" s="556"/>
      <c r="I30" s="557"/>
      <c r="J30" s="557"/>
      <c r="K30" s="557"/>
      <c r="L30" s="557"/>
      <c r="M30" s="557"/>
      <c r="N30" s="557"/>
      <c r="O30" s="158"/>
    </row>
    <row r="31" spans="1:15" ht="21" customHeight="1" x14ac:dyDescent="0.25">
      <c r="A31" s="513">
        <v>3</v>
      </c>
      <c r="B31" s="1117"/>
      <c r="C31" s="555"/>
      <c r="D31" s="556"/>
      <c r="E31" s="556"/>
      <c r="F31" s="556"/>
      <c r="G31" s="556"/>
      <c r="H31" s="556"/>
      <c r="I31" s="557"/>
      <c r="J31" s="557"/>
      <c r="K31" s="557"/>
      <c r="L31" s="557"/>
      <c r="M31" s="557"/>
      <c r="N31" s="557"/>
      <c r="O31" s="158"/>
    </row>
    <row r="32" spans="1:15" ht="21" customHeight="1" x14ac:dyDescent="0.25">
      <c r="A32" s="560">
        <v>4</v>
      </c>
      <c r="B32" s="1118"/>
      <c r="C32" s="561"/>
      <c r="D32" s="562"/>
      <c r="E32" s="562"/>
      <c r="F32" s="562"/>
      <c r="G32" s="562"/>
      <c r="H32" s="562"/>
      <c r="I32" s="559"/>
      <c r="J32" s="559"/>
      <c r="K32" s="559"/>
      <c r="L32" s="559"/>
      <c r="M32" s="559"/>
      <c r="N32" s="559"/>
      <c r="O32" s="158"/>
    </row>
    <row r="33" spans="1:15" ht="21" customHeight="1" x14ac:dyDescent="0.25">
      <c r="A33" s="560">
        <v>5</v>
      </c>
      <c r="B33" s="1116"/>
      <c r="C33" s="550"/>
      <c r="D33" s="551"/>
      <c r="E33" s="551"/>
      <c r="F33" s="551"/>
      <c r="G33" s="551"/>
      <c r="H33" s="551"/>
      <c r="I33" s="552"/>
      <c r="J33" s="552"/>
      <c r="K33" s="552"/>
      <c r="L33" s="552"/>
      <c r="M33" s="552"/>
      <c r="N33" s="552"/>
      <c r="O33" s="158"/>
    </row>
    <row r="34" spans="1:15" ht="21" customHeight="1" x14ac:dyDescent="0.25">
      <c r="A34" s="514">
        <v>6</v>
      </c>
      <c r="B34" s="1117"/>
      <c r="C34" s="555"/>
      <c r="D34" s="556"/>
      <c r="E34" s="556"/>
      <c r="F34" s="556"/>
      <c r="G34" s="556"/>
      <c r="H34" s="556"/>
      <c r="I34" s="557"/>
      <c r="J34" s="557"/>
      <c r="K34" s="557"/>
      <c r="L34" s="557"/>
      <c r="M34" s="557"/>
      <c r="N34" s="557"/>
      <c r="O34" s="158"/>
    </row>
    <row r="35" spans="1:15" ht="21" customHeight="1" x14ac:dyDescent="0.25">
      <c r="A35" s="514">
        <v>7</v>
      </c>
      <c r="B35" s="1117"/>
      <c r="C35" s="555"/>
      <c r="D35" s="556"/>
      <c r="E35" s="556"/>
      <c r="F35" s="556"/>
      <c r="G35" s="556"/>
      <c r="H35" s="556"/>
      <c r="I35" s="557"/>
      <c r="J35" s="557"/>
      <c r="K35" s="557"/>
      <c r="L35" s="557"/>
      <c r="M35" s="557"/>
      <c r="N35" s="557"/>
      <c r="O35" s="158"/>
    </row>
    <row r="36" spans="1:15" ht="21" customHeight="1" x14ac:dyDescent="0.25">
      <c r="A36" s="515">
        <v>8</v>
      </c>
      <c r="B36" s="1117"/>
      <c r="C36" s="555"/>
      <c r="D36" s="556"/>
      <c r="E36" s="556"/>
      <c r="F36" s="556"/>
      <c r="G36" s="556"/>
      <c r="H36" s="556"/>
      <c r="I36" s="557"/>
      <c r="J36" s="557"/>
      <c r="K36" s="557"/>
      <c r="L36" s="557"/>
      <c r="M36" s="557"/>
      <c r="N36" s="557"/>
      <c r="O36" s="158"/>
    </row>
    <row r="37" spans="1:15" ht="21" customHeight="1" x14ac:dyDescent="0.25">
      <c r="A37" s="514">
        <v>9</v>
      </c>
      <c r="B37" s="1118"/>
      <c r="C37" s="561"/>
      <c r="D37" s="562"/>
      <c r="E37" s="562"/>
      <c r="F37" s="562"/>
      <c r="G37" s="562"/>
      <c r="H37" s="562"/>
      <c r="I37" s="559"/>
      <c r="J37" s="559"/>
      <c r="K37" s="559"/>
      <c r="L37" s="559"/>
      <c r="M37" s="559"/>
      <c r="N37" s="559"/>
      <c r="O37" s="158"/>
    </row>
    <row r="38" spans="1:15" ht="21" customHeight="1" x14ac:dyDescent="0.25">
      <c r="A38" s="514">
        <v>10</v>
      </c>
      <c r="B38" s="1118"/>
      <c r="C38" s="561"/>
      <c r="D38" s="562"/>
      <c r="E38" s="562"/>
      <c r="F38" s="562"/>
      <c r="G38" s="562"/>
      <c r="H38" s="562"/>
      <c r="I38" s="559"/>
      <c r="J38" s="559"/>
      <c r="K38" s="559"/>
      <c r="L38" s="559"/>
      <c r="M38" s="559"/>
      <c r="N38" s="559"/>
      <c r="O38" s="158"/>
    </row>
    <row r="39" spans="1:15" ht="13.5" customHeight="1" x14ac:dyDescent="0.2"/>
    <row r="53" ht="13.5" customHeight="1" x14ac:dyDescent="0.2"/>
    <row r="55" ht="13.5" customHeight="1" x14ac:dyDescent="0.2"/>
    <row r="58" ht="13.5" customHeight="1" x14ac:dyDescent="0.2"/>
    <row r="61" ht="13.5" customHeight="1" x14ac:dyDescent="0.2"/>
    <row r="63" ht="13.5" customHeight="1" x14ac:dyDescent="0.2"/>
    <row r="66" ht="13.5" customHeight="1" x14ac:dyDescent="0.2"/>
    <row r="73" ht="13.5" customHeight="1" x14ac:dyDescent="0.2"/>
    <row r="82" ht="13.5" customHeight="1" x14ac:dyDescent="0.2"/>
    <row r="93" ht="13.5" customHeight="1" x14ac:dyDescent="0.2"/>
    <row r="95" ht="13.5" customHeight="1" x14ac:dyDescent="0.2"/>
    <row r="99" ht="13.5" customHeight="1" x14ac:dyDescent="0.2"/>
    <row r="102" ht="13.5" customHeight="1" x14ac:dyDescent="0.2"/>
    <row r="104" ht="13.5" customHeight="1" x14ac:dyDescent="0.2"/>
    <row r="107" ht="13.5" customHeight="1" x14ac:dyDescent="0.2"/>
  </sheetData>
  <customSheetViews>
    <customSheetView guid="{9C153D9E-615C-443B-9CD7-551163282F03}" scale="148" showPageBreaks="1" view="pageBreakPreview" topLeftCell="C7">
      <selection activeCell="D10" sqref="D10:D18"/>
      <pageMargins left="0.314" right="0.314" top="0.11799999999999999" bottom="0.27500000000000002" header="0.157" footer="0.11799999999999999"/>
      <pageSetup scale="87" firstPageNumber="60" orientation="landscape" r:id="rId1"/>
      <headerFooter>
        <oddFooter>&amp;C&amp;P</oddFooter>
      </headerFooter>
    </customSheetView>
    <customSheetView guid="{BE9F68F7-D81B-4526-9959-D871EC50BDFF}" scale="112" showPageBreaks="1" view="pageBreakPreview" topLeftCell="A2">
      <selection activeCell="J26" sqref="J26"/>
      <pageMargins left="0.314" right="0.314" top="0.11799999999999999" bottom="0.27500000000000002" header="0.157" footer="0.11799999999999999"/>
      <pageSetup scale="87" firstPageNumber="60" orientation="landscape" r:id="rId2"/>
      <headerFooter>
        <oddFooter>&amp;C&amp;P</oddFooter>
      </headerFooter>
    </customSheetView>
    <customSheetView guid="{EF790C5B-80DA-4544-9EB7-EFE0323B2298}" scale="150" showPageBreaks="1" view="pageBreakPreview" topLeftCell="K16">
      <selection activeCell="O28" sqref="O28"/>
      <pageMargins left="0.314" right="0.314" top="0.11799999999999999" bottom="0.27500000000000002" header="0.157" footer="0.11799999999999999"/>
      <pageSetup scale="87" firstPageNumber="60" orientation="landscape" r:id="rId3"/>
      <headerFooter>
        <oddFooter>&amp;C&amp;P</oddFooter>
      </headerFooter>
    </customSheetView>
    <customSheetView guid="{C9D2DBB1-CD01-4732-8C86-64BE16C94753}" showPageBreaks="1" view="pageBreakPreview">
      <pageMargins left="0.314" right="0.314" top="0.11799999999999999" bottom="0.27500000000000002" header="0.157" footer="0.11799999999999999"/>
      <pageSetup scale="87" firstPageNumber="60" orientation="landscape" r:id="rId4"/>
      <headerFooter>
        <oddFooter>&amp;C&amp;P</oddFooter>
      </headerFooter>
    </customSheetView>
    <customSheetView guid="{BFEC163F-7C4E-49B7-9F32-15225772E72F}" scale="112" showPageBreaks="1" view="pageBreakPreview" topLeftCell="A7">
      <selection activeCell="N20" sqref="N20"/>
      <pageMargins left="0.314" right="0.314" top="0.11799999999999999" bottom="0.27500000000000002" header="0.157" footer="0.11799999999999999"/>
      <pageSetup scale="87" firstPageNumber="60" orientation="landscape" r:id="rId5"/>
      <headerFooter>
        <oddFooter>&amp;C&amp;P</oddFooter>
      </headerFooter>
    </customSheetView>
    <customSheetView guid="{5529DB6B-163A-4048-9107-267B30B97DF3}" scale="112" showPageBreaks="1" view="pageBreakPreview">
      <selection activeCell="N20" sqref="N20"/>
      <pageMargins left="0.314" right="0.314" top="0.11799999999999999" bottom="0.27500000000000002" header="0.157" footer="0.11799999999999999"/>
      <pageSetup scale="87" firstPageNumber="60" orientation="landscape" r:id="rId6"/>
      <headerFooter>
        <oddFooter>&amp;C&amp;P</oddFooter>
      </headerFooter>
    </customSheetView>
    <customSheetView guid="{9B0763AA-FA4B-479A-900C-C113E8BEEFEB}" scale="112" showPageBreaks="1" view="pageBreakPreview" topLeftCell="A2">
      <selection activeCell="J26" sqref="J26"/>
      <pageMargins left="0.314" right="0.314" top="0.11799999999999999" bottom="0.27500000000000002" header="0.157" footer="0.11799999999999999"/>
      <pageSetup scale="87" firstPageNumber="60" orientation="landscape" r:id="rId7"/>
      <headerFooter>
        <oddFooter>&amp;C&amp;P</oddFooter>
      </headerFooter>
    </customSheetView>
    <customSheetView guid="{89903799-8228-4A6D-8A81-7F80BC61226D}" scale="150" showPageBreaks="1" view="pageBreakPreview" topLeftCell="A3">
      <selection activeCell="M17" sqref="M17:M26"/>
      <pageMargins left="0.314" right="0.314" top="0.11799999999999999" bottom="0.27500000000000002" header="0.157" footer="0.11799999999999999"/>
      <pageSetup scale="87" firstPageNumber="60" orientation="landscape" r:id="rId8"/>
      <headerFooter>
        <oddFooter>&amp;C&amp;P</oddFooter>
      </headerFooter>
    </customSheetView>
    <customSheetView guid="{2524630E-605A-4616-AD5D-6CF7B1E9752C}" scale="150" showPageBreaks="1" view="pageBreakPreview" topLeftCell="F13">
      <selection activeCell="M17" sqref="M17:M26"/>
      <pageMargins left="0.314" right="0.314" top="0.11799999999999999" bottom="0.27500000000000002" header="0.157" footer="0.11799999999999999"/>
      <pageSetup scale="87" firstPageNumber="60" orientation="landscape" r:id="rId9"/>
      <headerFooter>
        <oddFooter>&amp;C&amp;P</oddFooter>
      </headerFooter>
    </customSheetView>
  </customSheetViews>
  <mergeCells count="26">
    <mergeCell ref="B4:M4"/>
    <mergeCell ref="B6:M6"/>
    <mergeCell ref="J11:J19"/>
    <mergeCell ref="B11:B16"/>
    <mergeCell ref="G11:G15"/>
    <mergeCell ref="C11:C26"/>
    <mergeCell ref="E11:E14"/>
    <mergeCell ref="F11:F14"/>
    <mergeCell ref="L20:L22"/>
    <mergeCell ref="I7:J9"/>
    <mergeCell ref="A10:A28"/>
    <mergeCell ref="N11:O16"/>
    <mergeCell ref="D11:D18"/>
    <mergeCell ref="N26:N27"/>
    <mergeCell ref="O26:O27"/>
    <mergeCell ref="N18:O18"/>
    <mergeCell ref="N10:O10"/>
    <mergeCell ref="I11:I15"/>
    <mergeCell ref="H11:H15"/>
    <mergeCell ref="H16:H27"/>
    <mergeCell ref="M11:M15"/>
    <mergeCell ref="L18:L19"/>
    <mergeCell ref="M17:M26"/>
    <mergeCell ref="F16:F19"/>
    <mergeCell ref="L11:L14"/>
    <mergeCell ref="K11:K13"/>
  </mergeCells>
  <pageMargins left="0.314" right="0.314" top="0.11799999999999999" bottom="0.27500000000000002" header="0.157" footer="0.11799999999999999"/>
  <pageSetup scale="87" firstPageNumber="60" orientation="landscape" r:id="rId10"/>
  <headerFooter>
    <oddFooter>&amp;C&amp;P</oddFooter>
  </headerFooter>
  <drawing r:id="rId1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topLeftCell="C1" zoomScale="120" zoomScaleNormal="100" zoomScaleSheetLayoutView="120" workbookViewId="0">
      <selection activeCell="N15" sqref="N15:N16"/>
    </sheetView>
  </sheetViews>
  <sheetFormatPr defaultColWidth="9.140625" defaultRowHeight="12.75" x14ac:dyDescent="0.2"/>
  <cols>
    <col min="1" max="1" width="5.28515625" customWidth="1"/>
    <col min="2" max="2" width="24.42578125" customWidth="1"/>
    <col min="3" max="3" width="9.85546875" customWidth="1"/>
    <col min="4" max="4" width="9.42578125" customWidth="1"/>
    <col min="5" max="5" width="6.42578125" customWidth="1"/>
    <col min="6" max="6" width="5.28515625" customWidth="1"/>
    <col min="7" max="8" width="8.28515625" customWidth="1"/>
    <col min="9" max="9" width="9.140625" customWidth="1"/>
    <col min="10" max="10" width="8.7109375" customWidth="1"/>
    <col min="11" max="12" width="6.7109375" customWidth="1"/>
    <col min="13" max="13" width="6.42578125" customWidth="1"/>
    <col min="14" max="14" width="29.28515625" customWidth="1"/>
  </cols>
  <sheetData>
    <row r="1" spans="1:14" ht="13.5" x14ac:dyDescent="0.25">
      <c r="A1" s="162" t="s">
        <v>2306</v>
      </c>
      <c r="B1" s="941"/>
      <c r="C1" s="942"/>
      <c r="D1" s="942"/>
      <c r="E1" s="943"/>
      <c r="F1" s="944"/>
      <c r="G1" s="944"/>
      <c r="H1" s="944"/>
      <c r="I1" s="944"/>
      <c r="J1" s="944"/>
      <c r="K1" s="944"/>
      <c r="L1" s="941"/>
      <c r="M1" s="941"/>
      <c r="N1" s="945"/>
    </row>
    <row r="2" spans="1:14" ht="13.5" x14ac:dyDescent="0.25">
      <c r="A2" s="479"/>
      <c r="B2" s="946"/>
      <c r="C2" s="947"/>
      <c r="D2" s="947"/>
      <c r="E2" s="948" t="s">
        <v>2307</v>
      </c>
      <c r="F2" s="947"/>
      <c r="G2" s="947"/>
      <c r="H2" s="947"/>
      <c r="I2" s="947"/>
      <c r="J2" s="947"/>
      <c r="K2" s="947"/>
      <c r="L2" s="947"/>
      <c r="M2" s="947"/>
      <c r="N2" s="945"/>
    </row>
    <row r="3" spans="1:14" ht="14.25" thickBot="1" x14ac:dyDescent="0.3">
      <c r="A3" s="167">
        <v>14</v>
      </c>
      <c r="B3" s="4" t="s">
        <v>2308</v>
      </c>
      <c r="C3" s="947"/>
      <c r="D3" s="947"/>
      <c r="E3" s="949" t="s">
        <v>2309</v>
      </c>
      <c r="F3" s="947"/>
      <c r="G3" s="947"/>
      <c r="H3" s="947"/>
      <c r="I3" s="947"/>
      <c r="J3" s="947"/>
      <c r="K3" s="947"/>
      <c r="L3" s="947"/>
      <c r="M3" s="947"/>
      <c r="N3" s="945"/>
    </row>
    <row r="4" spans="1:14" ht="13.5" x14ac:dyDescent="0.25">
      <c r="A4" s="167">
        <v>14.01</v>
      </c>
      <c r="B4" s="950" t="s">
        <v>3939</v>
      </c>
      <c r="C4" s="744">
        <f>A4+0.01</f>
        <v>14.02</v>
      </c>
      <c r="D4" s="171">
        <f>C4+0.01</f>
        <v>14.03</v>
      </c>
      <c r="E4" s="951">
        <f>D4+0.01</f>
        <v>14.04</v>
      </c>
      <c r="F4" s="470"/>
      <c r="G4" s="470"/>
      <c r="H4" s="470"/>
      <c r="I4" s="470"/>
      <c r="J4" s="471"/>
      <c r="K4" s="171">
        <f>E4+0.01</f>
        <v>14.049999999999999</v>
      </c>
      <c r="L4" s="470"/>
      <c r="M4" s="470"/>
      <c r="N4" s="1320" t="s">
        <v>2310</v>
      </c>
    </row>
    <row r="5" spans="1:14" ht="13.5" x14ac:dyDescent="0.25">
      <c r="A5" s="952"/>
      <c r="B5" s="953"/>
      <c r="C5" s="3012" t="s">
        <v>2311</v>
      </c>
      <c r="D5" s="3013" t="s">
        <v>2312</v>
      </c>
      <c r="E5" s="3015" t="s">
        <v>3419</v>
      </c>
      <c r="F5" s="3016"/>
      <c r="G5" s="3016"/>
      <c r="H5" s="3016"/>
      <c r="I5" s="3016"/>
      <c r="J5" s="2763"/>
      <c r="K5" s="3020" t="s">
        <v>3611</v>
      </c>
      <c r="L5" s="3021"/>
      <c r="M5" s="3021"/>
      <c r="N5" s="290" t="s">
        <v>2313</v>
      </c>
    </row>
    <row r="6" spans="1:14" ht="13.5" x14ac:dyDescent="0.25">
      <c r="A6" s="952"/>
      <c r="B6" s="953"/>
      <c r="C6" s="3012"/>
      <c r="D6" s="3013"/>
      <c r="E6" s="3015"/>
      <c r="F6" s="3016"/>
      <c r="G6" s="3016"/>
      <c r="H6" s="3016"/>
      <c r="I6" s="3016"/>
      <c r="J6" s="2763"/>
      <c r="K6" s="3020"/>
      <c r="L6" s="3021"/>
      <c r="M6" s="3021"/>
      <c r="N6" s="2186" t="s">
        <v>3608</v>
      </c>
    </row>
    <row r="7" spans="1:14" ht="13.5" x14ac:dyDescent="0.25">
      <c r="A7" s="952"/>
      <c r="B7" s="953"/>
      <c r="C7" s="3012"/>
      <c r="D7" s="3013"/>
      <c r="E7" s="3015"/>
      <c r="F7" s="3016"/>
      <c r="G7" s="3016"/>
      <c r="H7" s="3016"/>
      <c r="I7" s="3016"/>
      <c r="J7" s="2763"/>
      <c r="K7" s="3020"/>
      <c r="L7" s="3021"/>
      <c r="M7" s="3021"/>
      <c r="N7" s="290" t="s">
        <v>2314</v>
      </c>
    </row>
    <row r="8" spans="1:14" ht="27" x14ac:dyDescent="0.25">
      <c r="A8" s="954" t="s">
        <v>2315</v>
      </c>
      <c r="B8" s="953"/>
      <c r="C8" s="3012"/>
      <c r="D8" s="3013"/>
      <c r="E8" s="3015"/>
      <c r="F8" s="3016"/>
      <c r="G8" s="3016"/>
      <c r="H8" s="3016"/>
      <c r="I8" s="3016"/>
      <c r="J8" s="2763"/>
      <c r="K8" s="3020"/>
      <c r="L8" s="3021"/>
      <c r="M8" s="3021"/>
      <c r="N8" s="220" t="s">
        <v>2316</v>
      </c>
    </row>
    <row r="9" spans="1:14" ht="13.5" x14ac:dyDescent="0.25">
      <c r="A9" s="952"/>
      <c r="B9" s="953"/>
      <c r="C9" s="3012"/>
      <c r="D9" s="3013"/>
      <c r="E9" s="3015"/>
      <c r="F9" s="3016"/>
      <c r="G9" s="3016"/>
      <c r="H9" s="3016"/>
      <c r="I9" s="3016"/>
      <c r="J9" s="2763"/>
      <c r="K9" s="3020"/>
      <c r="L9" s="3021"/>
      <c r="M9" s="3021"/>
      <c r="N9" s="220" t="s">
        <v>2317</v>
      </c>
    </row>
    <row r="10" spans="1:14" ht="13.5" customHeight="1" x14ac:dyDescent="0.25">
      <c r="A10" s="952"/>
      <c r="B10" s="953"/>
      <c r="C10" s="3012"/>
      <c r="D10" s="3013"/>
      <c r="E10" s="3015"/>
      <c r="F10" s="3016"/>
      <c r="G10" s="3016"/>
      <c r="H10" s="3016"/>
      <c r="I10" s="3016"/>
      <c r="J10" s="2763"/>
      <c r="K10" s="3020"/>
      <c r="L10" s="3021"/>
      <c r="M10" s="3021"/>
      <c r="N10" s="2378" t="s">
        <v>3610</v>
      </c>
    </row>
    <row r="11" spans="1:14" ht="27" customHeight="1" x14ac:dyDescent="0.25">
      <c r="A11" s="952"/>
      <c r="B11" s="953"/>
      <c r="C11" s="3012"/>
      <c r="D11" s="3013"/>
      <c r="E11" s="3015"/>
      <c r="F11" s="3016"/>
      <c r="G11" s="3016"/>
      <c r="H11" s="3016"/>
      <c r="I11" s="3016"/>
      <c r="J11" s="2763"/>
      <c r="K11" s="3020"/>
      <c r="L11" s="3021"/>
      <c r="M11" s="3021"/>
      <c r="N11" s="2378"/>
    </row>
    <row r="12" spans="1:14" ht="13.5" x14ac:dyDescent="0.25">
      <c r="A12" s="952"/>
      <c r="B12" s="953"/>
      <c r="C12" s="3012"/>
      <c r="D12" s="3013"/>
      <c r="E12" s="3015"/>
      <c r="F12" s="3016"/>
      <c r="G12" s="3016"/>
      <c r="H12" s="3016"/>
      <c r="I12" s="3016"/>
      <c r="J12" s="2763"/>
      <c r="K12" s="3020"/>
      <c r="L12" s="3021"/>
      <c r="M12" s="3021"/>
      <c r="N12" s="220" t="s">
        <v>3609</v>
      </c>
    </row>
    <row r="13" spans="1:14" ht="13.5" x14ac:dyDescent="0.25">
      <c r="A13" s="952"/>
      <c r="B13" s="953"/>
      <c r="C13" s="3012"/>
      <c r="D13" s="3013"/>
      <c r="E13" s="3015"/>
      <c r="F13" s="3016"/>
      <c r="G13" s="3016"/>
      <c r="H13" s="3016"/>
      <c r="I13" s="3016"/>
      <c r="J13" s="2763"/>
      <c r="K13" s="3020"/>
      <c r="L13" s="3021"/>
      <c r="M13" s="3021"/>
      <c r="N13" s="2375" t="s">
        <v>2318</v>
      </c>
    </row>
    <row r="14" spans="1:14" ht="13.5" x14ac:dyDescent="0.25">
      <c r="A14" s="952"/>
      <c r="B14" s="953"/>
      <c r="C14" s="3012"/>
      <c r="D14" s="3013"/>
      <c r="E14" s="3017"/>
      <c r="F14" s="3018"/>
      <c r="G14" s="3018"/>
      <c r="H14" s="3018"/>
      <c r="I14" s="3018"/>
      <c r="J14" s="3019"/>
      <c r="K14" s="3020"/>
      <c r="L14" s="3021"/>
      <c r="M14" s="3021"/>
      <c r="N14" s="2375"/>
    </row>
    <row r="15" spans="1:14" ht="37.5" customHeight="1" x14ac:dyDescent="0.25">
      <c r="A15" s="952"/>
      <c r="B15" s="953"/>
      <c r="C15" s="955" t="s">
        <v>2319</v>
      </c>
      <c r="D15" s="3013"/>
      <c r="E15" s="3022" t="s">
        <v>2320</v>
      </c>
      <c r="F15" s="3028" t="s">
        <v>2321</v>
      </c>
      <c r="G15" s="3028" t="s">
        <v>2322</v>
      </c>
      <c r="H15" s="3025" t="s">
        <v>2323</v>
      </c>
      <c r="I15" s="3028" t="s">
        <v>2324</v>
      </c>
      <c r="J15" s="3028" t="s">
        <v>2325</v>
      </c>
      <c r="K15" s="3020"/>
      <c r="L15" s="3021"/>
      <c r="M15" s="3021"/>
      <c r="N15" s="3010" t="s">
        <v>2326</v>
      </c>
    </row>
    <row r="16" spans="1:14" ht="13.5" x14ac:dyDescent="0.25">
      <c r="A16" s="952"/>
      <c r="B16" s="953"/>
      <c r="C16" s="955" t="s">
        <v>2327</v>
      </c>
      <c r="D16" s="3013"/>
      <c r="E16" s="3023"/>
      <c r="F16" s="3029"/>
      <c r="G16" s="3029"/>
      <c r="H16" s="3026"/>
      <c r="I16" s="3029"/>
      <c r="J16" s="3029"/>
      <c r="K16" s="3020"/>
      <c r="L16" s="3021"/>
      <c r="M16" s="3021"/>
      <c r="N16" s="3010"/>
    </row>
    <row r="17" spans="1:14" ht="14.25" thickBot="1" x14ac:dyDescent="0.3">
      <c r="A17" s="957"/>
      <c r="B17" s="958"/>
      <c r="C17" s="959" t="s">
        <v>2328</v>
      </c>
      <c r="D17" s="3014"/>
      <c r="E17" s="3024"/>
      <c r="F17" s="3030"/>
      <c r="G17" s="3030"/>
      <c r="H17" s="3027"/>
      <c r="I17" s="3030"/>
      <c r="J17" s="3030"/>
      <c r="K17" s="960" t="s">
        <v>2329</v>
      </c>
      <c r="L17" s="960" t="s">
        <v>2330</v>
      </c>
      <c r="M17" s="960" t="s">
        <v>2331</v>
      </c>
      <c r="N17" s="3011" t="s">
        <v>2332</v>
      </c>
    </row>
    <row r="18" spans="1:14" ht="27.75" thickTop="1" x14ac:dyDescent="0.25">
      <c r="A18" s="968">
        <v>101</v>
      </c>
      <c r="B18" s="2224" t="s">
        <v>3940</v>
      </c>
      <c r="C18" s="2019"/>
      <c r="D18" s="1903"/>
      <c r="E18" s="1904"/>
      <c r="F18" s="2020"/>
      <c r="G18" s="2020"/>
      <c r="H18" s="2021"/>
      <c r="I18" s="2020"/>
      <c r="J18" s="1905"/>
      <c r="K18" s="2022"/>
      <c r="L18" s="2022"/>
      <c r="M18" s="2022"/>
      <c r="N18" s="3011"/>
    </row>
    <row r="19" spans="1:14" ht="27" x14ac:dyDescent="0.25">
      <c r="A19" s="968">
        <v>102</v>
      </c>
      <c r="B19" s="2225" t="s">
        <v>3942</v>
      </c>
      <c r="C19" s="2019"/>
      <c r="D19" s="1903"/>
      <c r="E19" s="1904"/>
      <c r="F19" s="2020"/>
      <c r="G19" s="2020"/>
      <c r="H19" s="2021"/>
      <c r="I19" s="2020"/>
      <c r="J19" s="1905"/>
      <c r="K19" s="2022"/>
      <c r="L19" s="2022"/>
      <c r="M19" s="2022"/>
      <c r="N19" s="3011"/>
    </row>
    <row r="20" spans="1:14" ht="13.5" x14ac:dyDescent="0.25">
      <c r="A20" s="968">
        <v>103</v>
      </c>
      <c r="B20" s="2226" t="s">
        <v>2354</v>
      </c>
      <c r="C20" s="2019"/>
      <c r="D20" s="1903"/>
      <c r="E20" s="1904"/>
      <c r="F20" s="2020"/>
      <c r="G20" s="2020"/>
      <c r="H20" s="2021"/>
      <c r="I20" s="2020"/>
      <c r="J20" s="1905"/>
      <c r="K20" s="2022"/>
      <c r="L20" s="2022"/>
      <c r="M20" s="2022"/>
      <c r="N20" s="3011"/>
    </row>
    <row r="21" spans="1:14" ht="13.5" x14ac:dyDescent="0.25">
      <c r="A21" s="961">
        <v>104</v>
      </c>
      <c r="B21" s="2224" t="s">
        <v>3941</v>
      </c>
      <c r="C21" s="962"/>
      <c r="D21" s="963"/>
      <c r="E21" s="964"/>
      <c r="F21" s="963"/>
      <c r="G21" s="963"/>
      <c r="H21" s="963"/>
      <c r="I21" s="963"/>
      <c r="J21" s="965"/>
      <c r="K21" s="966"/>
      <c r="L21" s="967"/>
      <c r="M21" s="967"/>
      <c r="N21" s="3011"/>
    </row>
    <row r="22" spans="1:14" ht="13.5" x14ac:dyDescent="0.25">
      <c r="A22" s="968">
        <f>A21+1</f>
        <v>105</v>
      </c>
      <c r="B22" s="2226" t="s">
        <v>2333</v>
      </c>
      <c r="C22" s="969"/>
      <c r="D22" s="970"/>
      <c r="E22" s="964"/>
      <c r="F22" s="963"/>
      <c r="G22" s="963"/>
      <c r="H22" s="963"/>
      <c r="I22" s="963"/>
      <c r="J22" s="965"/>
      <c r="K22" s="971"/>
      <c r="L22" s="972"/>
      <c r="M22" s="972"/>
      <c r="N22" s="220" t="s">
        <v>2334</v>
      </c>
    </row>
    <row r="23" spans="1:14" ht="13.5" x14ac:dyDescent="0.25">
      <c r="A23" s="968">
        <f t="shared" ref="A23:A39" si="0">A22+1</f>
        <v>106</v>
      </c>
      <c r="B23" s="2226" t="s">
        <v>3943</v>
      </c>
      <c r="C23" s="969"/>
      <c r="D23" s="970"/>
      <c r="E23" s="964"/>
      <c r="F23" s="963"/>
      <c r="G23" s="963"/>
      <c r="H23" s="963"/>
      <c r="I23" s="963"/>
      <c r="J23" s="965"/>
      <c r="K23" s="971"/>
      <c r="L23" s="972"/>
      <c r="M23" s="972"/>
      <c r="N23" s="220"/>
    </row>
    <row r="24" spans="1:14" ht="27" x14ac:dyDescent="0.25">
      <c r="A24" s="968">
        <f t="shared" si="0"/>
        <v>107</v>
      </c>
      <c r="B24" s="2227" t="s">
        <v>2335</v>
      </c>
      <c r="C24" s="973"/>
      <c r="D24" s="970"/>
      <c r="E24" s="964"/>
      <c r="F24" s="963"/>
      <c r="G24" s="963"/>
      <c r="H24" s="963"/>
      <c r="I24" s="963"/>
      <c r="J24" s="965"/>
      <c r="K24" s="971"/>
      <c r="L24" s="972"/>
      <c r="M24" s="972"/>
      <c r="N24" s="295" t="s">
        <v>2336</v>
      </c>
    </row>
    <row r="25" spans="1:14" ht="27" x14ac:dyDescent="0.25">
      <c r="A25" s="968">
        <f t="shared" si="0"/>
        <v>108</v>
      </c>
      <c r="B25" s="2228" t="s">
        <v>2337</v>
      </c>
      <c r="C25" s="970"/>
      <c r="D25" s="970"/>
      <c r="E25" s="964"/>
      <c r="F25" s="963"/>
      <c r="G25" s="963"/>
      <c r="H25" s="963"/>
      <c r="I25" s="963"/>
      <c r="J25" s="965"/>
      <c r="K25" s="971"/>
      <c r="L25" s="972"/>
      <c r="M25" s="972"/>
      <c r="N25" s="295" t="s">
        <v>2338</v>
      </c>
    </row>
    <row r="26" spans="1:14" ht="27" x14ac:dyDescent="0.25">
      <c r="A26" s="968">
        <f t="shared" si="0"/>
        <v>109</v>
      </c>
      <c r="B26" s="2226" t="s">
        <v>2339</v>
      </c>
      <c r="C26" s="970"/>
      <c r="D26" s="970"/>
      <c r="E26" s="964"/>
      <c r="F26" s="963"/>
      <c r="G26" s="963"/>
      <c r="H26" s="963"/>
      <c r="I26" s="963"/>
      <c r="J26" s="965"/>
      <c r="K26" s="971"/>
      <c r="L26" s="972"/>
      <c r="M26" s="972"/>
      <c r="N26" s="290" t="s">
        <v>2340</v>
      </c>
    </row>
    <row r="27" spans="1:14" ht="27" x14ac:dyDescent="0.25">
      <c r="A27" s="968">
        <f t="shared" si="0"/>
        <v>110</v>
      </c>
      <c r="B27" s="2226" t="s">
        <v>2341</v>
      </c>
      <c r="C27" s="970"/>
      <c r="D27" s="970"/>
      <c r="E27" s="964"/>
      <c r="F27" s="963"/>
      <c r="G27" s="963"/>
      <c r="H27" s="963"/>
      <c r="I27" s="963"/>
      <c r="J27" s="965"/>
      <c r="K27" s="971"/>
      <c r="L27" s="972"/>
      <c r="M27" s="972"/>
      <c r="N27" s="290" t="s">
        <v>2342</v>
      </c>
    </row>
    <row r="28" spans="1:14" ht="27" x14ac:dyDescent="0.2">
      <c r="A28" s="968">
        <f t="shared" si="0"/>
        <v>111</v>
      </c>
      <c r="B28" s="2226" t="s">
        <v>2343</v>
      </c>
      <c r="C28" s="970"/>
      <c r="D28" s="970"/>
      <c r="E28" s="964"/>
      <c r="F28" s="963"/>
      <c r="G28" s="963"/>
      <c r="H28" s="963"/>
      <c r="I28" s="963"/>
      <c r="J28" s="965"/>
      <c r="K28" s="971"/>
      <c r="L28" s="972"/>
      <c r="M28" s="972"/>
      <c r="N28" s="911" t="s">
        <v>2344</v>
      </c>
    </row>
    <row r="29" spans="1:14" ht="40.5" x14ac:dyDescent="0.2">
      <c r="A29" s="968">
        <f t="shared" si="0"/>
        <v>112</v>
      </c>
      <c r="B29" s="2226" t="s">
        <v>2345</v>
      </c>
      <c r="C29" s="970"/>
      <c r="D29" s="970"/>
      <c r="E29" s="964"/>
      <c r="F29" s="963"/>
      <c r="G29" s="963"/>
      <c r="H29" s="963"/>
      <c r="I29" s="963"/>
      <c r="J29" s="965"/>
      <c r="K29" s="971"/>
      <c r="L29" s="972"/>
      <c r="M29" s="972"/>
      <c r="N29" s="911" t="s">
        <v>2346</v>
      </c>
    </row>
    <row r="30" spans="1:14" ht="54" x14ac:dyDescent="0.2">
      <c r="A30" s="968">
        <f t="shared" si="0"/>
        <v>113</v>
      </c>
      <c r="B30" s="2226" t="s">
        <v>2347</v>
      </c>
      <c r="C30" s="970"/>
      <c r="D30" s="970"/>
      <c r="E30" s="964"/>
      <c r="F30" s="963"/>
      <c r="G30" s="963"/>
      <c r="H30" s="963"/>
      <c r="I30" s="963"/>
      <c r="J30" s="965"/>
      <c r="K30" s="971"/>
      <c r="L30" s="972"/>
      <c r="M30" s="972"/>
      <c r="N30" s="911" t="s">
        <v>2348</v>
      </c>
    </row>
    <row r="31" spans="1:14" ht="27" x14ac:dyDescent="0.2">
      <c r="A31" s="968">
        <f t="shared" si="0"/>
        <v>114</v>
      </c>
      <c r="B31" s="2226" t="s">
        <v>2349</v>
      </c>
      <c r="C31" s="970"/>
      <c r="D31" s="970"/>
      <c r="E31" s="964"/>
      <c r="F31" s="963"/>
      <c r="G31" s="963"/>
      <c r="H31" s="963"/>
      <c r="I31" s="963"/>
      <c r="J31" s="965"/>
      <c r="K31" s="971"/>
      <c r="L31" s="972"/>
      <c r="M31" s="972"/>
      <c r="N31" s="220" t="s">
        <v>2350</v>
      </c>
    </row>
    <row r="32" spans="1:14" ht="40.5" x14ac:dyDescent="0.25">
      <c r="A32" s="968">
        <f t="shared" si="0"/>
        <v>115</v>
      </c>
      <c r="B32" s="2226" t="s">
        <v>2351</v>
      </c>
      <c r="C32" s="970"/>
      <c r="D32" s="970"/>
      <c r="E32" s="964"/>
      <c r="F32" s="963"/>
      <c r="G32" s="963"/>
      <c r="H32" s="963"/>
      <c r="I32" s="963"/>
      <c r="J32" s="965"/>
      <c r="K32" s="971"/>
      <c r="L32" s="972"/>
      <c r="M32" s="972"/>
      <c r="N32" s="295" t="s">
        <v>2352</v>
      </c>
    </row>
    <row r="33" spans="1:14" ht="27" x14ac:dyDescent="0.25">
      <c r="A33" s="968">
        <f t="shared" si="0"/>
        <v>116</v>
      </c>
      <c r="B33" s="2226" t="s">
        <v>2353</v>
      </c>
      <c r="C33" s="970"/>
      <c r="D33" s="970"/>
      <c r="E33" s="964"/>
      <c r="F33" s="963"/>
      <c r="G33" s="963"/>
      <c r="H33" s="963"/>
      <c r="I33" s="963"/>
      <c r="J33" s="965"/>
      <c r="K33" s="971"/>
      <c r="L33" s="972"/>
      <c r="M33" s="972"/>
      <c r="N33" s="290" t="s">
        <v>3612</v>
      </c>
    </row>
    <row r="34" spans="1:14" ht="27" x14ac:dyDescent="0.2">
      <c r="A34" s="968">
        <f t="shared" si="0"/>
        <v>117</v>
      </c>
      <c r="B34" s="2226" t="s">
        <v>3944</v>
      </c>
      <c r="C34" s="970"/>
      <c r="D34" s="970"/>
      <c r="E34" s="964"/>
      <c r="F34" s="963"/>
      <c r="G34" s="963"/>
      <c r="H34" s="963"/>
      <c r="I34" s="963"/>
      <c r="J34" s="965"/>
      <c r="K34" s="971"/>
      <c r="L34" s="972"/>
      <c r="M34" s="972"/>
      <c r="N34" s="1902" t="s">
        <v>3613</v>
      </c>
    </row>
    <row r="35" spans="1:14" ht="13.5" x14ac:dyDescent="0.25">
      <c r="A35" s="968">
        <f t="shared" si="0"/>
        <v>118</v>
      </c>
      <c r="B35" s="2226" t="s">
        <v>3708</v>
      </c>
      <c r="C35" s="975"/>
      <c r="D35" s="975"/>
      <c r="E35" s="1636"/>
      <c r="F35" s="1637"/>
      <c r="G35" s="1637"/>
      <c r="H35" s="1637"/>
      <c r="I35" s="1637"/>
      <c r="J35" s="1341"/>
      <c r="K35" s="971"/>
      <c r="L35" s="972"/>
      <c r="M35" s="972"/>
      <c r="N35" s="290"/>
    </row>
    <row r="36" spans="1:14" ht="13.5" x14ac:dyDescent="0.25">
      <c r="A36" s="968">
        <f t="shared" si="0"/>
        <v>119</v>
      </c>
      <c r="B36" s="2225" t="s">
        <v>2355</v>
      </c>
      <c r="C36" s="970"/>
      <c r="D36" s="970"/>
      <c r="E36" s="964"/>
      <c r="F36" s="963"/>
      <c r="G36" s="963"/>
      <c r="H36" s="963"/>
      <c r="I36" s="963"/>
      <c r="J36" s="965"/>
      <c r="K36" s="971"/>
      <c r="L36" s="972"/>
      <c r="M36" s="972"/>
      <c r="N36" s="290" t="s">
        <v>2356</v>
      </c>
    </row>
    <row r="37" spans="1:14" ht="27" x14ac:dyDescent="0.25">
      <c r="A37" s="968">
        <f t="shared" si="0"/>
        <v>120</v>
      </c>
      <c r="B37" s="2225" t="s">
        <v>2357</v>
      </c>
      <c r="C37" s="970"/>
      <c r="D37" s="970"/>
      <c r="E37" s="964"/>
      <c r="F37" s="963"/>
      <c r="G37" s="963"/>
      <c r="H37" s="963"/>
      <c r="I37" s="963"/>
      <c r="J37" s="965"/>
      <c r="K37" s="971"/>
      <c r="L37" s="972"/>
      <c r="M37" s="972"/>
      <c r="N37" s="1133"/>
    </row>
    <row r="38" spans="1:14" s="310" customFormat="1" ht="13.5" x14ac:dyDescent="0.25">
      <c r="A38" s="968">
        <f t="shared" si="0"/>
        <v>121</v>
      </c>
      <c r="B38" s="2225" t="s">
        <v>2358</v>
      </c>
      <c r="C38" s="1127"/>
      <c r="D38" s="1127"/>
      <c r="E38" s="1128"/>
      <c r="F38" s="1129"/>
      <c r="G38" s="1129"/>
      <c r="H38" s="1129"/>
      <c r="I38" s="1129"/>
      <c r="J38" s="1130"/>
      <c r="K38" s="1131"/>
      <c r="L38" s="1132"/>
      <c r="M38" s="1132"/>
      <c r="N38" s="290"/>
    </row>
    <row r="39" spans="1:14" ht="13.5" x14ac:dyDescent="0.2">
      <c r="A39" s="968">
        <f t="shared" si="0"/>
        <v>122</v>
      </c>
      <c r="B39" s="2225" t="s">
        <v>2359</v>
      </c>
      <c r="C39" s="970"/>
      <c r="D39" s="970"/>
      <c r="E39" s="964"/>
      <c r="F39" s="963"/>
      <c r="G39" s="963"/>
      <c r="H39" s="963"/>
      <c r="I39" s="963"/>
      <c r="J39" s="965"/>
      <c r="K39" s="971"/>
      <c r="L39" s="972"/>
      <c r="M39" s="972"/>
      <c r="N39" s="1235"/>
    </row>
    <row r="40" spans="1:14" ht="13.5" x14ac:dyDescent="0.2">
      <c r="A40" s="977"/>
      <c r="B40" s="5"/>
      <c r="C40" s="978"/>
      <c r="D40" s="978"/>
      <c r="E40" s="978"/>
      <c r="F40" s="978"/>
      <c r="G40" s="978"/>
      <c r="H40" s="978"/>
      <c r="I40" s="978"/>
      <c r="J40" s="978"/>
      <c r="K40" s="979"/>
      <c r="L40" s="979"/>
      <c r="M40" s="979"/>
    </row>
    <row r="41" spans="1:14" x14ac:dyDescent="0.2">
      <c r="A41" s="5"/>
      <c r="B41" s="5"/>
      <c r="C41" s="5"/>
      <c r="D41" s="5"/>
      <c r="E41" s="5"/>
      <c r="F41" s="5"/>
      <c r="G41" s="5"/>
      <c r="H41" s="5"/>
      <c r="I41" s="5"/>
      <c r="J41" s="5"/>
      <c r="K41" s="5"/>
      <c r="L41" s="5"/>
      <c r="M41" s="5"/>
    </row>
    <row r="42" spans="1:14" ht="13.5" x14ac:dyDescent="0.2">
      <c r="B42" s="980"/>
    </row>
    <row r="43" spans="1:14" ht="13.5" x14ac:dyDescent="0.2">
      <c r="B43" s="980"/>
    </row>
    <row r="44" spans="1:14" ht="13.5" x14ac:dyDescent="0.2">
      <c r="B44" s="980"/>
    </row>
  </sheetData>
  <customSheetViews>
    <customSheetView guid="{9C153D9E-615C-443B-9CD7-551163282F03}" scale="120" showPageBreaks="1" printArea="1" view="pageBreakPreview">
      <selection activeCell="C21" sqref="C21"/>
      <pageMargins left="0.314" right="0.314" top="0.11799999999999999" bottom="0.27500000000000002" header="0.157" footer="0.11799999999999999"/>
      <pageSetup scale="86" firstPageNumber="63" orientation="landscape" r:id="rId1"/>
      <headerFooter>
        <oddFooter>&amp;C&amp;P</oddFooter>
      </headerFooter>
    </customSheetView>
    <customSheetView guid="{BE9F68F7-D81B-4526-9959-D871EC50BDFF}" scale="120" showPageBreaks="1" printArea="1" view="pageBreakPreview">
      <selection activeCell="C21" sqref="C21"/>
      <pageMargins left="0.314" right="0.314" top="0.11799999999999999" bottom="0.27500000000000002" header="0.157" footer="0.11799999999999999"/>
      <pageSetup scale="86" firstPageNumber="63" orientation="landscape" r:id="rId2"/>
      <headerFooter>
        <oddFooter>&amp;C&amp;P</oddFooter>
      </headerFooter>
    </customSheetView>
    <customSheetView guid="{EF790C5B-80DA-4544-9EB7-EFE0323B2298}" scale="160" showPageBreaks="1" printArea="1" view="pageBreakPreview" topLeftCell="C7">
      <selection activeCell="N10" sqref="N10:N11"/>
      <pageMargins left="0.314" right="0.314" top="0.11799999999999999" bottom="0.27500000000000002" header="0.157" footer="0.11799999999999999"/>
      <pageSetup scale="86" firstPageNumber="63" orientation="landscape" r:id="rId3"/>
      <headerFooter>
        <oddFooter>&amp;C&amp;P</oddFooter>
      </headerFooter>
    </customSheetView>
    <customSheetView guid="{C9D2DBB1-CD01-4732-8C86-64BE16C94753}" scale="90" showPageBreaks="1" printArea="1" view="pageBreakPreview" topLeftCell="A10">
      <selection activeCell="B20" sqref="B20"/>
      <pageMargins left="0.314" right="0.314" top="0.11799999999999999" bottom="0.27500000000000002" header="0.157" footer="0.11799999999999999"/>
      <pageSetup scale="86" firstPageNumber="63" orientation="landscape" r:id="rId4"/>
      <headerFooter>
        <oddFooter>&amp;C&amp;P</oddFooter>
      </headerFooter>
    </customSheetView>
    <customSheetView guid="{BFEC163F-7C4E-49B7-9F32-15225772E72F}" showPageBreaks="1" printArea="1" view="pageBreakPreview" topLeftCell="A27">
      <selection activeCell="C21" sqref="C21"/>
      <pageMargins left="0.314" right="0.314" top="0.11799999999999999" bottom="0.27500000000000002" header="0.157" footer="0.11799999999999999"/>
      <pageSetup scale="86" firstPageNumber="63" orientation="landscape" r:id="rId5"/>
      <headerFooter>
        <oddFooter>&amp;C&amp;P</oddFooter>
      </headerFooter>
    </customSheetView>
    <customSheetView guid="{5529DB6B-163A-4048-9107-267B30B97DF3}" showPageBreaks="1" printArea="1" view="pageBreakPreview">
      <selection activeCell="C21" sqref="C21"/>
      <pageMargins left="0.314" right="0.314" top="0.11799999999999999" bottom="0.27500000000000002" header="0.157" footer="0.11799999999999999"/>
      <pageSetup scale="86" firstPageNumber="63" orientation="landscape" r:id="rId6"/>
      <headerFooter>
        <oddFooter>&amp;C&amp;P</oddFooter>
      </headerFooter>
    </customSheetView>
    <customSheetView guid="{9B0763AA-FA4B-479A-900C-C113E8BEEFEB}" scale="120" showPageBreaks="1" printArea="1" view="pageBreakPreview">
      <selection activeCell="C21" sqref="C21"/>
      <pageMargins left="0.314" right="0.314" top="0.11799999999999999" bottom="0.27500000000000002" header="0.157" footer="0.11799999999999999"/>
      <pageSetup scale="86" firstPageNumber="63" orientation="landscape" r:id="rId7"/>
      <headerFooter>
        <oddFooter>&amp;C&amp;P</oddFooter>
      </headerFooter>
    </customSheetView>
    <customSheetView guid="{89903799-8228-4A6D-8A81-7F80BC61226D}" scale="160" showPageBreaks="1" printArea="1" view="pageBreakPreview" topLeftCell="D9">
      <selection activeCell="N39" sqref="N39"/>
      <pageMargins left="0.314" right="0.314" top="0.11799999999999999" bottom="0.27500000000000002" header="0.157" footer="0.11799999999999999"/>
      <pageSetup scale="86" firstPageNumber="63" orientation="landscape" r:id="rId8"/>
      <headerFooter>
        <oddFooter>&amp;C&amp;P</oddFooter>
      </headerFooter>
    </customSheetView>
    <customSheetView guid="{2524630E-605A-4616-AD5D-6CF7B1E9752C}" scale="160" showPageBreaks="1" printArea="1" view="pageBreakPreview" topLeftCell="D9">
      <selection activeCell="N39" sqref="N39"/>
      <pageMargins left="0.314" right="0.314" top="0.11799999999999999" bottom="0.27500000000000002" header="0.157" footer="0.11799999999999999"/>
      <pageSetup scale="86" firstPageNumber="63" orientation="landscape" r:id="rId9"/>
      <headerFooter>
        <oddFooter>&amp;C&amp;P</oddFooter>
      </headerFooter>
    </customSheetView>
  </customSheetViews>
  <mergeCells count="14">
    <mergeCell ref="N15:N16"/>
    <mergeCell ref="N17:N21"/>
    <mergeCell ref="N10:N11"/>
    <mergeCell ref="C5:C14"/>
    <mergeCell ref="D5:D17"/>
    <mergeCell ref="E5:J14"/>
    <mergeCell ref="K5:M16"/>
    <mergeCell ref="N13:N14"/>
    <mergeCell ref="E15:E17"/>
    <mergeCell ref="H15:H17"/>
    <mergeCell ref="F15:F17"/>
    <mergeCell ref="G15:G17"/>
    <mergeCell ref="I15:I17"/>
    <mergeCell ref="J15:J17"/>
  </mergeCells>
  <pageMargins left="0.314" right="0.314" top="0.11799999999999999" bottom="0.27500000000000002" header="0.157" footer="0.11799999999999999"/>
  <pageSetup scale="86" firstPageNumber="63" orientation="landscape" r:id="rId10"/>
  <headerFooter>
    <oddFooter>&amp;C&amp;P</oddFooter>
  </headerFooter>
  <drawing r:id="rId1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view="pageBreakPreview" topLeftCell="G4" zoomScale="160" zoomScaleNormal="120" zoomScaleSheetLayoutView="160" workbookViewId="0">
      <selection activeCell="J5" sqref="J5:J13"/>
    </sheetView>
  </sheetViews>
  <sheetFormatPr defaultColWidth="9.140625" defaultRowHeight="15" x14ac:dyDescent="0.2"/>
  <cols>
    <col min="1" max="1" width="5.7109375" style="516" customWidth="1"/>
    <col min="2" max="2" width="34.7109375" style="516" customWidth="1"/>
    <col min="3" max="3" width="11" style="517" customWidth="1"/>
    <col min="4" max="4" width="12.85546875" style="517" customWidth="1"/>
    <col min="5" max="8" width="7.7109375" style="517" customWidth="1"/>
    <col min="9" max="9" width="8.7109375" style="516" customWidth="1"/>
    <col min="10" max="10" width="17" style="516" customWidth="1"/>
    <col min="11" max="11" width="10.85546875" style="516" customWidth="1"/>
    <col min="12" max="12" width="8.42578125" style="519" customWidth="1"/>
    <col min="13" max="13" width="7.42578125" customWidth="1"/>
  </cols>
  <sheetData>
    <row r="1" spans="1:13" ht="15.75" x14ac:dyDescent="0.2">
      <c r="A1" s="462" t="s">
        <v>3420</v>
      </c>
      <c r="B1" s="462"/>
      <c r="C1" s="463"/>
      <c r="D1" s="463"/>
      <c r="E1" s="463"/>
      <c r="F1" s="463"/>
      <c r="G1" s="463"/>
      <c r="H1" s="463"/>
      <c r="I1" s="465"/>
      <c r="J1" s="465"/>
      <c r="K1" s="465"/>
      <c r="L1" s="464"/>
    </row>
    <row r="2" spans="1:13" ht="15.75" x14ac:dyDescent="0.25">
      <c r="A2" s="462"/>
      <c r="B2" s="743" t="s">
        <v>2360</v>
      </c>
      <c r="C2" s="383"/>
      <c r="D2" s="383"/>
      <c r="E2" s="383"/>
      <c r="F2" s="383"/>
      <c r="G2" s="383"/>
      <c r="H2" s="383"/>
      <c r="I2" s="466"/>
      <c r="J2" s="466"/>
      <c r="K2" s="466"/>
      <c r="L2" s="464"/>
    </row>
    <row r="4" spans="1:13" ht="13.5" customHeight="1" x14ac:dyDescent="0.25">
      <c r="A4" s="1324">
        <v>15.01</v>
      </c>
      <c r="B4" s="1077"/>
      <c r="C4" s="744">
        <f>A4+0.01</f>
        <v>15.02</v>
      </c>
      <c r="D4" s="726">
        <f>C4+0.01</f>
        <v>15.03</v>
      </c>
      <c r="E4" s="2441">
        <f>D4+0.01</f>
        <v>15.04</v>
      </c>
      <c r="F4" s="2442"/>
      <c r="G4" s="2442"/>
      <c r="H4" s="1193"/>
      <c r="I4" s="726">
        <f>E4+0.01</f>
        <v>15.049999999999999</v>
      </c>
      <c r="J4" s="1901">
        <f>I4+0.01</f>
        <v>15.059999999999999</v>
      </c>
      <c r="L4" s="2441">
        <f>J4+0.01</f>
        <v>15.069999999999999</v>
      </c>
      <c r="M4" s="2443"/>
    </row>
    <row r="5" spans="1:13" ht="12.75" customHeight="1" x14ac:dyDescent="0.2">
      <c r="A5" s="2405" t="s">
        <v>2361</v>
      </c>
      <c r="B5" s="1078"/>
      <c r="C5" s="2374" t="s">
        <v>3709</v>
      </c>
      <c r="D5" s="2374" t="s">
        <v>4199</v>
      </c>
      <c r="E5" s="2403" t="s">
        <v>2362</v>
      </c>
      <c r="F5" s="2404"/>
      <c r="G5" s="2404"/>
      <c r="H5" s="2415"/>
      <c r="I5" s="2588" t="s">
        <v>3945</v>
      </c>
      <c r="J5" s="3037" t="s">
        <v>4207</v>
      </c>
      <c r="K5" s="2230"/>
      <c r="L5" s="2599" t="s">
        <v>4206</v>
      </c>
      <c r="M5" s="2602"/>
    </row>
    <row r="6" spans="1:13" ht="12.75" customHeight="1" x14ac:dyDescent="0.25">
      <c r="A6" s="2406"/>
      <c r="B6" s="1078"/>
      <c r="C6" s="2374"/>
      <c r="D6" s="2374"/>
      <c r="E6" s="2403"/>
      <c r="F6" s="2404"/>
      <c r="G6" s="2404"/>
      <c r="H6" s="2415"/>
      <c r="I6" s="2588"/>
      <c r="J6" s="3037"/>
      <c r="K6" s="2229"/>
      <c r="L6" s="2599"/>
      <c r="M6" s="2602"/>
    </row>
    <row r="7" spans="1:13" ht="12.75" customHeight="1" x14ac:dyDescent="0.25">
      <c r="A7" s="2406"/>
      <c r="B7" s="1078"/>
      <c r="C7" s="2374"/>
      <c r="D7" s="2374"/>
      <c r="E7" s="2403"/>
      <c r="F7" s="2404"/>
      <c r="G7" s="2404"/>
      <c r="H7" s="2415"/>
      <c r="I7" s="2588"/>
      <c r="J7" s="3037"/>
      <c r="K7" s="2229"/>
      <c r="L7" s="2599"/>
      <c r="M7" s="2602"/>
    </row>
    <row r="8" spans="1:13" ht="12.75" customHeight="1" x14ac:dyDescent="0.25">
      <c r="A8" s="2406"/>
      <c r="B8" s="1078"/>
      <c r="C8" s="2374"/>
      <c r="D8" s="2374"/>
      <c r="E8" s="2403"/>
      <c r="F8" s="2404"/>
      <c r="G8" s="2404"/>
      <c r="H8" s="2415"/>
      <c r="I8" s="2588"/>
      <c r="J8" s="3037"/>
      <c r="K8" s="2229"/>
      <c r="L8" s="2599"/>
      <c r="M8" s="2602"/>
    </row>
    <row r="9" spans="1:13" ht="13.5" x14ac:dyDescent="0.25">
      <c r="A9" s="2406"/>
      <c r="B9" s="1078"/>
      <c r="C9" s="2374"/>
      <c r="D9" s="2374"/>
      <c r="E9" s="3034" t="s">
        <v>4198</v>
      </c>
      <c r="F9" s="3035"/>
      <c r="G9" s="3035"/>
      <c r="H9" s="3036"/>
      <c r="I9" s="2588"/>
      <c r="J9" s="3037"/>
      <c r="K9" s="2229"/>
      <c r="L9" s="2599"/>
      <c r="M9" s="2602"/>
    </row>
    <row r="10" spans="1:13" ht="15.75" customHeight="1" x14ac:dyDescent="0.25">
      <c r="A10" s="2406"/>
      <c r="B10" s="1078"/>
      <c r="C10" s="2374"/>
      <c r="D10" s="2374"/>
      <c r="E10" s="3034" t="s">
        <v>4200</v>
      </c>
      <c r="F10" s="3035"/>
      <c r="G10" s="3035"/>
      <c r="H10" s="3036"/>
      <c r="I10" s="2588"/>
      <c r="J10" s="3037"/>
      <c r="K10" s="2229"/>
      <c r="L10" s="2599"/>
      <c r="M10" s="2602"/>
    </row>
    <row r="11" spans="1:13" ht="30" customHeight="1" x14ac:dyDescent="0.25">
      <c r="A11" s="2406"/>
      <c r="B11" s="3031" t="s">
        <v>2363</v>
      </c>
      <c r="C11" s="2374"/>
      <c r="D11" s="2374"/>
      <c r="E11" s="3034"/>
      <c r="F11" s="3035"/>
      <c r="G11" s="3035"/>
      <c r="H11" s="3036"/>
      <c r="I11" s="2588"/>
      <c r="J11" s="3037"/>
      <c r="K11" s="2229"/>
      <c r="L11" s="2599"/>
      <c r="M11" s="2602"/>
    </row>
    <row r="12" spans="1:13" ht="13.5" x14ac:dyDescent="0.25">
      <c r="A12" s="2406"/>
      <c r="B12" s="3031"/>
      <c r="C12" s="2374"/>
      <c r="D12" s="2374"/>
      <c r="E12" s="210"/>
      <c r="F12" s="252"/>
      <c r="G12" s="252"/>
      <c r="H12" s="199"/>
      <c r="I12" s="2588"/>
      <c r="J12" s="3037"/>
      <c r="K12" s="2229"/>
      <c r="L12" s="13"/>
      <c r="M12" s="670"/>
    </row>
    <row r="13" spans="1:13" ht="13.5" x14ac:dyDescent="0.25">
      <c r="A13" s="2406"/>
      <c r="B13" s="3031"/>
      <c r="C13" s="2374"/>
      <c r="D13" s="2374"/>
      <c r="E13" s="210"/>
      <c r="F13" s="252"/>
      <c r="G13" s="252"/>
      <c r="H13" s="199"/>
      <c r="I13" s="2588"/>
      <c r="J13" s="3037"/>
      <c r="K13" s="2229"/>
      <c r="L13" s="13"/>
      <c r="M13" s="670"/>
    </row>
    <row r="14" spans="1:13" ht="13.5" x14ac:dyDescent="0.2">
      <c r="A14" s="2406"/>
      <c r="B14" s="3031"/>
      <c r="C14" s="908"/>
      <c r="D14" s="908"/>
      <c r="E14" s="907"/>
      <c r="F14" s="906"/>
      <c r="G14" s="906"/>
      <c r="H14" s="476"/>
      <c r="I14" s="527"/>
      <c r="J14" s="2023"/>
      <c r="K14" s="2023"/>
      <c r="L14" s="570"/>
      <c r="M14" s="670"/>
    </row>
    <row r="15" spans="1:13" ht="13.5" customHeight="1" x14ac:dyDescent="0.25">
      <c r="A15" s="2406"/>
      <c r="B15" s="3031"/>
      <c r="C15" s="68"/>
      <c r="D15" s="68"/>
      <c r="E15" s="433"/>
      <c r="F15" s="177"/>
      <c r="G15" s="177"/>
      <c r="H15" s="178"/>
      <c r="I15" s="1236"/>
      <c r="J15" s="2024"/>
      <c r="K15" s="2024"/>
      <c r="L15" s="210"/>
      <c r="M15" s="670"/>
    </row>
    <row r="16" spans="1:13" ht="13.5" x14ac:dyDescent="0.25">
      <c r="A16" s="2406"/>
      <c r="B16" s="1078"/>
      <c r="C16" s="68" t="s">
        <v>2364</v>
      </c>
      <c r="D16" s="68" t="str">
        <f>CONCATENATE("1 Agregado familiar ►","(",I4,")")</f>
        <v>1 Agregado familiar ►(15,05)</v>
      </c>
      <c r="E16" s="433"/>
      <c r="F16" s="177"/>
      <c r="G16" s="177"/>
      <c r="H16" s="178"/>
      <c r="I16" s="1236"/>
      <c r="J16" s="2024"/>
      <c r="K16" s="2024" t="s">
        <v>3948</v>
      </c>
      <c r="L16" s="210"/>
      <c r="M16" s="670"/>
    </row>
    <row r="17" spans="1:13" ht="15" customHeight="1" x14ac:dyDescent="0.25">
      <c r="A17" s="2406"/>
      <c r="B17" s="1079"/>
      <c r="C17" s="2374" t="s">
        <v>3710</v>
      </c>
      <c r="D17" s="68" t="s">
        <v>2365</v>
      </c>
      <c r="E17" s="433"/>
      <c r="F17" s="177"/>
      <c r="G17" s="177"/>
      <c r="H17" s="178"/>
      <c r="I17" s="1236"/>
      <c r="J17" s="2024"/>
      <c r="K17" s="2024" t="s">
        <v>3949</v>
      </c>
      <c r="L17" s="210"/>
      <c r="M17" s="670"/>
    </row>
    <row r="18" spans="1:13" ht="13.5" x14ac:dyDescent="0.25">
      <c r="A18" s="2406"/>
      <c r="B18" s="1078"/>
      <c r="C18" s="2374"/>
      <c r="D18" s="68"/>
      <c r="E18" s="433"/>
      <c r="F18" s="177"/>
      <c r="G18" s="177"/>
      <c r="H18" s="178"/>
      <c r="I18" s="1236"/>
      <c r="J18" s="2024"/>
      <c r="K18" s="2024" t="s">
        <v>3950</v>
      </c>
      <c r="L18" s="210"/>
      <c r="M18" s="670"/>
    </row>
    <row r="19" spans="1:13" ht="13.5" customHeight="1" x14ac:dyDescent="0.25">
      <c r="A19" s="2406"/>
      <c r="B19" s="1078"/>
      <c r="C19" s="68"/>
      <c r="D19" s="68"/>
      <c r="E19" s="716"/>
      <c r="F19" s="712"/>
      <c r="G19" s="712"/>
      <c r="H19" s="425"/>
      <c r="I19" s="1236"/>
      <c r="J19" s="2024"/>
      <c r="K19" s="2024"/>
      <c r="L19" s="433"/>
      <c r="M19" s="670"/>
    </row>
    <row r="20" spans="1:13" ht="13.5" customHeight="1" x14ac:dyDescent="0.25">
      <c r="A20" s="2406"/>
      <c r="B20" s="1078"/>
      <c r="C20" s="68"/>
      <c r="D20" s="68"/>
      <c r="E20" s="3032" t="s">
        <v>2366</v>
      </c>
      <c r="F20" s="3032" t="s">
        <v>2367</v>
      </c>
      <c r="G20" s="3032" t="s">
        <v>2368</v>
      </c>
      <c r="H20" s="3032" t="s">
        <v>2369</v>
      </c>
      <c r="I20" s="534"/>
      <c r="J20" s="477"/>
      <c r="K20" s="477"/>
      <c r="L20" s="1080"/>
      <c r="M20" s="1081"/>
    </row>
    <row r="21" spans="1:13" ht="13.5" x14ac:dyDescent="0.25">
      <c r="A21" s="2406"/>
      <c r="B21" s="1078"/>
      <c r="C21" s="216"/>
      <c r="D21" s="216"/>
      <c r="E21" s="3033"/>
      <c r="F21" s="3033"/>
      <c r="G21" s="3033"/>
      <c r="H21" s="3033"/>
      <c r="I21" s="68"/>
      <c r="J21" s="433"/>
      <c r="K21" s="433"/>
      <c r="L21" s="1082"/>
      <c r="M21" s="1083"/>
    </row>
    <row r="22" spans="1:13" ht="14.25" thickBot="1" x14ac:dyDescent="0.3">
      <c r="A22" s="2407"/>
      <c r="B22" s="1084"/>
      <c r="C22" s="205" t="s">
        <v>2370</v>
      </c>
      <c r="D22" s="205"/>
      <c r="E22" s="205" t="s">
        <v>2371</v>
      </c>
      <c r="F22" s="205" t="s">
        <v>2372</v>
      </c>
      <c r="G22" s="205" t="s">
        <v>2373</v>
      </c>
      <c r="H22" s="205" t="s">
        <v>2374</v>
      </c>
      <c r="I22" s="548" t="s">
        <v>2375</v>
      </c>
      <c r="J22" s="548" t="s">
        <v>3946</v>
      </c>
      <c r="K22" s="548" t="s">
        <v>3947</v>
      </c>
      <c r="L22" s="548" t="s">
        <v>2376</v>
      </c>
      <c r="M22" s="548" t="s">
        <v>2377</v>
      </c>
    </row>
    <row r="23" spans="1:13" ht="28.7" customHeight="1" thickTop="1" x14ac:dyDescent="0.25">
      <c r="A23" s="432" t="s">
        <v>2378</v>
      </c>
      <c r="B23" s="2231" t="s">
        <v>3614</v>
      </c>
      <c r="C23" s="551"/>
      <c r="D23" s="551"/>
      <c r="E23" s="551"/>
      <c r="F23" s="551"/>
      <c r="G23" s="551"/>
      <c r="H23" s="551"/>
      <c r="I23" s="551"/>
      <c r="J23" s="551"/>
      <c r="K23" s="551"/>
      <c r="L23" s="552"/>
      <c r="M23" s="670"/>
    </row>
    <row r="24" spans="1:13" ht="28.7" customHeight="1" x14ac:dyDescent="0.25">
      <c r="A24" s="72">
        <f>A23+1</f>
        <v>2</v>
      </c>
      <c r="B24" s="1086" t="s">
        <v>2379</v>
      </c>
      <c r="C24" s="556"/>
      <c r="D24" s="556"/>
      <c r="E24" s="556"/>
      <c r="F24" s="556"/>
      <c r="G24" s="556"/>
      <c r="H24" s="556"/>
      <c r="I24" s="556"/>
      <c r="J24" s="556"/>
      <c r="K24" s="556"/>
      <c r="L24" s="557"/>
      <c r="M24" s="158"/>
    </row>
    <row r="25" spans="1:13" ht="28.7" customHeight="1" x14ac:dyDescent="0.25">
      <c r="A25" s="72">
        <f t="shared" ref="A25:A30" si="0">A24+1</f>
        <v>3</v>
      </c>
      <c r="B25" s="1086" t="s">
        <v>2380</v>
      </c>
      <c r="C25" s="556"/>
      <c r="D25" s="556"/>
      <c r="E25" s="556"/>
      <c r="F25" s="556"/>
      <c r="G25" s="556"/>
      <c r="H25" s="556"/>
      <c r="I25" s="556"/>
      <c r="J25" s="556"/>
      <c r="K25" s="556"/>
      <c r="L25" s="557"/>
      <c r="M25" s="158"/>
    </row>
    <row r="26" spans="1:13" ht="28.7" customHeight="1" x14ac:dyDescent="0.25">
      <c r="A26" s="72">
        <f t="shared" si="0"/>
        <v>4</v>
      </c>
      <c r="B26" s="1086" t="s">
        <v>2381</v>
      </c>
      <c r="C26" s="562"/>
      <c r="D26" s="562"/>
      <c r="E26" s="562"/>
      <c r="F26" s="562"/>
      <c r="G26" s="562"/>
      <c r="H26" s="562"/>
      <c r="I26" s="562"/>
      <c r="J26" s="562"/>
      <c r="K26" s="562"/>
      <c r="L26" s="559"/>
      <c r="M26" s="158"/>
    </row>
    <row r="27" spans="1:13" ht="28.7" customHeight="1" x14ac:dyDescent="0.25">
      <c r="A27" s="72">
        <f t="shared" si="0"/>
        <v>5</v>
      </c>
      <c r="B27" s="1087" t="s">
        <v>2382</v>
      </c>
      <c r="C27" s="551"/>
      <c r="D27" s="551"/>
      <c r="E27" s="551"/>
      <c r="F27" s="551"/>
      <c r="G27" s="551"/>
      <c r="H27" s="551"/>
      <c r="I27" s="551"/>
      <c r="J27" s="551"/>
      <c r="K27" s="551"/>
      <c r="L27" s="552"/>
      <c r="M27" s="158"/>
    </row>
    <row r="28" spans="1:13" ht="28.7" customHeight="1" x14ac:dyDescent="0.25">
      <c r="A28" s="72">
        <f t="shared" si="0"/>
        <v>6</v>
      </c>
      <c r="B28" s="2232" t="s">
        <v>3615</v>
      </c>
      <c r="C28" s="556"/>
      <c r="D28" s="556"/>
      <c r="E28" s="556"/>
      <c r="F28" s="556"/>
      <c r="G28" s="556"/>
      <c r="H28" s="556"/>
      <c r="I28" s="556"/>
      <c r="J28" s="556"/>
      <c r="K28" s="556"/>
      <c r="L28" s="557"/>
      <c r="M28" s="158"/>
    </row>
    <row r="29" spans="1:13" s="310" customFormat="1" ht="28.7" customHeight="1" x14ac:dyDescent="0.25">
      <c r="A29" s="72">
        <f t="shared" si="0"/>
        <v>7</v>
      </c>
      <c r="B29" s="2286" t="s">
        <v>4184</v>
      </c>
      <c r="C29" s="1106"/>
      <c r="D29" s="1106"/>
      <c r="E29" s="1106"/>
      <c r="F29" s="1106"/>
      <c r="G29" s="1106"/>
      <c r="H29" s="1106"/>
      <c r="I29" s="1106"/>
      <c r="J29" s="1106"/>
      <c r="K29" s="1106"/>
      <c r="L29" s="1141"/>
      <c r="M29" s="1137"/>
    </row>
    <row r="30" spans="1:13" ht="28.7" customHeight="1" x14ac:dyDescent="0.25">
      <c r="A30" s="72">
        <f t="shared" si="0"/>
        <v>8</v>
      </c>
      <c r="B30" s="1087" t="s">
        <v>2383</v>
      </c>
      <c r="C30" s="562"/>
      <c r="D30" s="562"/>
      <c r="E30" s="562"/>
      <c r="F30" s="562"/>
      <c r="G30" s="562"/>
      <c r="H30" s="562"/>
      <c r="I30" s="562"/>
      <c r="J30" s="562"/>
      <c r="K30" s="562"/>
      <c r="L30" s="559"/>
      <c r="M30" s="158"/>
    </row>
    <row r="31" spans="1:13" ht="28.7" customHeight="1" x14ac:dyDescent="0.25">
      <c r="A31" s="72">
        <f>A30+1</f>
        <v>9</v>
      </c>
      <c r="B31" s="1087" t="s">
        <v>2384</v>
      </c>
      <c r="C31" s="562"/>
      <c r="D31" s="562"/>
      <c r="E31" s="562"/>
      <c r="F31" s="562"/>
      <c r="G31" s="562"/>
      <c r="H31" s="562"/>
      <c r="I31" s="562"/>
      <c r="J31" s="562"/>
      <c r="K31" s="562"/>
      <c r="L31" s="559"/>
      <c r="M31" s="158"/>
    </row>
    <row r="32" spans="1:13" ht="28.7" customHeight="1" x14ac:dyDescent="0.25">
      <c r="A32" s="72">
        <f>A31+1</f>
        <v>10</v>
      </c>
      <c r="B32" s="1086" t="s">
        <v>2385</v>
      </c>
      <c r="C32" s="562"/>
      <c r="D32" s="562"/>
      <c r="E32" s="562"/>
      <c r="F32" s="562"/>
      <c r="G32" s="562"/>
      <c r="H32" s="562"/>
      <c r="I32" s="562"/>
      <c r="J32" s="562"/>
      <c r="K32" s="562"/>
      <c r="L32" s="559"/>
      <c r="M32" s="158"/>
    </row>
    <row r="34" spans="2:2" x14ac:dyDescent="0.2">
      <c r="B34" s="1085"/>
    </row>
  </sheetData>
  <customSheetViews>
    <customSheetView guid="{9C153D9E-615C-443B-9CD7-551163282F03}" scale="112" showPageBreaks="1" view="pageBreakPreview">
      <selection activeCell="I5" sqref="I5:I13"/>
      <pageMargins left="0.314" right="0.314" top="0.11799999999999999" bottom="0.27500000000000002" header="0.157" footer="0.11799999999999999"/>
      <pageSetup firstPageNumber="64" orientation="landscape" r:id="rId1"/>
      <headerFooter>
        <oddFooter>&amp;C&amp;P</oddFooter>
      </headerFooter>
    </customSheetView>
    <customSheetView guid="{BE9F68F7-D81B-4526-9959-D871EC50BDFF}" scale="112" showPageBreaks="1" view="pageBreakPreview">
      <selection activeCell="I5" sqref="I5:I13"/>
      <pageMargins left="0.314" right="0.314" top="0.11799999999999999" bottom="0.27500000000000002" header="0.157" footer="0.11799999999999999"/>
      <pageSetup firstPageNumber="64" orientation="landscape" r:id="rId2"/>
      <headerFooter>
        <oddFooter>&amp;C&amp;P</oddFooter>
      </headerFooter>
    </customSheetView>
    <customSheetView guid="{EF790C5B-80DA-4544-9EB7-EFE0323B2298}" scale="120" showPageBreaks="1" topLeftCell="D1">
      <selection activeCell="N16" sqref="N16"/>
      <pageMargins left="0.314" right="0.314" top="0.11799999999999999" bottom="0.27500000000000002" header="0.157" footer="0.11799999999999999"/>
      <pageSetup firstPageNumber="64" orientation="landscape" r:id="rId3"/>
      <headerFooter>
        <oddFooter>&amp;C&amp;P</oddFooter>
      </headerFooter>
    </customSheetView>
    <customSheetView guid="{C9D2DBB1-CD01-4732-8C86-64BE16C94753}" scale="90" showPageBreaks="1" view="pageBreakPreview">
      <pageMargins left="0.314" right="0.314" top="0.11799999999999999" bottom="0.27500000000000002" header="0.157" footer="0.11799999999999999"/>
      <pageSetup firstPageNumber="64" orientation="landscape" r:id="rId4"/>
      <headerFooter>
        <oddFooter>&amp;C&amp;P</oddFooter>
      </headerFooter>
    </customSheetView>
    <customSheetView guid="{BFEC163F-7C4E-49B7-9F32-15225772E72F}" scale="112" showPageBreaks="1" view="pageBreakPreview" topLeftCell="A14">
      <selection activeCell="I5" sqref="I5:I13"/>
      <pageMargins left="0.314" right="0.314" top="0.11799999999999999" bottom="0.27500000000000002" header="0.157" footer="0.11799999999999999"/>
      <pageSetup firstPageNumber="64" orientation="landscape" r:id="rId5"/>
      <headerFooter>
        <oddFooter>&amp;C&amp;P</oddFooter>
      </headerFooter>
    </customSheetView>
    <customSheetView guid="{5529DB6B-163A-4048-9107-267B30B97DF3}" scale="112" showPageBreaks="1" view="pageBreakPreview">
      <selection activeCell="I5" sqref="I5:I13"/>
      <pageMargins left="0.314" right="0.314" top="0.11799999999999999" bottom="0.27500000000000002" header="0.157" footer="0.11799999999999999"/>
      <pageSetup firstPageNumber="64" orientation="landscape" r:id="rId6"/>
      <headerFooter>
        <oddFooter>&amp;C&amp;P</oddFooter>
      </headerFooter>
    </customSheetView>
    <customSheetView guid="{9B0763AA-FA4B-479A-900C-C113E8BEEFEB}" scale="112" showPageBreaks="1" view="pageBreakPreview">
      <selection activeCell="I5" sqref="I5:I13"/>
      <pageMargins left="0.314" right="0.314" top="0.11799999999999999" bottom="0.27500000000000002" header="0.157" footer="0.11799999999999999"/>
      <pageSetup firstPageNumber="64" orientation="landscape" r:id="rId7"/>
      <headerFooter>
        <oddFooter>&amp;C&amp;P</oddFooter>
      </headerFooter>
    </customSheetView>
    <customSheetView guid="{89903799-8228-4A6D-8A81-7F80BC61226D}" scale="150" showPageBreaks="1" view="pageBreakPreview" topLeftCell="C1">
      <selection activeCell="I5" sqref="I5:I13"/>
      <pageMargins left="0.314" right="0.314" top="0.11799999999999999" bottom="0.27500000000000002" header="0.157" footer="0.11799999999999999"/>
      <pageSetup firstPageNumber="64" orientation="landscape" r:id="rId8"/>
      <headerFooter>
        <oddFooter>&amp;C&amp;P</oddFooter>
      </headerFooter>
    </customSheetView>
    <customSheetView guid="{2524630E-605A-4616-AD5D-6CF7B1E9752C}" scale="150" showPageBreaks="1" view="pageBreakPreview" topLeftCell="C1">
      <selection activeCell="I5" sqref="I5:I13"/>
      <pageMargins left="0.314" right="0.314" top="0.11799999999999999" bottom="0.27500000000000002" header="0.157" footer="0.11799999999999999"/>
      <pageSetup firstPageNumber="64" orientation="landscape" r:id="rId9"/>
      <headerFooter>
        <oddFooter>&amp;C&amp;P</oddFooter>
      </headerFooter>
    </customSheetView>
  </customSheetViews>
  <mergeCells count="17">
    <mergeCell ref="E9:H9"/>
    <mergeCell ref="E4:G4"/>
    <mergeCell ref="L4:M4"/>
    <mergeCell ref="A5:A22"/>
    <mergeCell ref="C5:C13"/>
    <mergeCell ref="D5:D13"/>
    <mergeCell ref="I5:I13"/>
    <mergeCell ref="L5:M11"/>
    <mergeCell ref="B11:B15"/>
    <mergeCell ref="E5:H8"/>
    <mergeCell ref="C17:C18"/>
    <mergeCell ref="E20:E21"/>
    <mergeCell ref="F20:F21"/>
    <mergeCell ref="G20:G21"/>
    <mergeCell ref="H20:H21"/>
    <mergeCell ref="E10:H11"/>
    <mergeCell ref="J5:J13"/>
  </mergeCells>
  <pageMargins left="0.314" right="0.314" top="0.11799999999999999" bottom="0.27500000000000002" header="0.157" footer="0.11799999999999999"/>
  <pageSetup firstPageNumber="64" orientation="landscape" r:id="rId10"/>
  <headerFooter>
    <oddFooter>&amp;C&amp;P</oddFooter>
  </headerFooter>
  <drawing r:id="rId1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P34"/>
  <sheetViews>
    <sheetView tabSelected="1" view="pageBreakPreview" topLeftCell="J1" zoomScale="140" zoomScaleNormal="100" zoomScaleSheetLayoutView="140" zoomScalePageLayoutView="110" workbookViewId="0">
      <selection activeCell="Q6" sqref="Q6:R8"/>
    </sheetView>
  </sheetViews>
  <sheetFormatPr defaultColWidth="9.140625" defaultRowHeight="13.5" x14ac:dyDescent="0.25"/>
  <cols>
    <col min="1" max="1" width="3.42578125" bestFit="1" customWidth="1"/>
    <col min="2" max="2" width="51.140625" customWidth="1"/>
    <col min="3" max="4" width="9.7109375" customWidth="1"/>
    <col min="5" max="5" width="9.5703125" style="10" customWidth="1"/>
    <col min="6" max="6" width="15.7109375" style="80" customWidth="1"/>
    <col min="7" max="7" width="11.28515625" style="80" customWidth="1"/>
    <col min="8" max="8" width="9.7109375" style="80" customWidth="1"/>
    <col min="9" max="9" width="16.42578125" style="80" customWidth="1"/>
    <col min="10" max="10" width="11.28515625" style="80" customWidth="1"/>
    <col min="11" max="11" width="18.7109375" style="80" customWidth="1"/>
    <col min="12" max="12" width="6.28515625" style="80" customWidth="1"/>
    <col min="13" max="13" width="15.85546875" style="80" customWidth="1"/>
    <col min="14" max="14" width="11.140625" style="80" customWidth="1"/>
    <col min="15" max="15" width="10.7109375" style="80" customWidth="1"/>
    <col min="16" max="16" width="15" style="80" customWidth="1"/>
    <col min="17" max="18" width="10.42578125" style="80" customWidth="1"/>
    <col min="19" max="20" width="12.5703125" style="80" customWidth="1"/>
    <col min="21" max="21" width="14.7109375" style="80" customWidth="1"/>
    <col min="22" max="22" width="10" style="80" customWidth="1"/>
    <col min="23" max="23" width="10.85546875" style="80" customWidth="1"/>
    <col min="24" max="24" width="8.85546875" style="80" customWidth="1"/>
    <col min="25" max="25" width="8.42578125" style="80" customWidth="1"/>
    <col min="26" max="26" width="12.28515625" customWidth="1"/>
    <col min="27" max="27" width="10.28515625" customWidth="1"/>
    <col min="28" max="28" width="7.7109375" bestFit="1" customWidth="1"/>
    <col min="29" max="29" width="5.42578125" bestFit="1" customWidth="1"/>
    <col min="30" max="30" width="12.140625" customWidth="1"/>
    <col min="31" max="31" width="8" customWidth="1"/>
    <col min="32" max="32" width="12" customWidth="1"/>
    <col min="33" max="33" width="9.28515625" customWidth="1"/>
    <col min="34" max="34" width="7.7109375" bestFit="1" customWidth="1"/>
    <col min="35" max="35" width="5.42578125" bestFit="1" customWidth="1"/>
    <col min="36" max="36" width="7.7109375" bestFit="1" customWidth="1"/>
    <col min="37" max="37" width="5.42578125" bestFit="1" customWidth="1"/>
    <col min="38" max="38" width="7.7109375" bestFit="1" customWidth="1"/>
    <col min="39" max="39" width="5.42578125" bestFit="1" customWidth="1"/>
    <col min="40" max="40" width="8.7109375" customWidth="1"/>
    <col min="41" max="41" width="5.42578125" bestFit="1" customWidth="1"/>
    <col min="42" max="50" width="14" customWidth="1"/>
    <col min="51" max="51" width="14" style="982" customWidth="1"/>
    <col min="52" max="67" width="7.28515625" style="310" customWidth="1"/>
    <col min="68" max="68" width="14" style="982" customWidth="1"/>
    <col min="69" max="84" width="7.28515625" style="10" customWidth="1"/>
    <col min="85" max="85" width="14" style="982" customWidth="1"/>
    <col min="86" max="101" width="7.28515625" style="310" customWidth="1"/>
    <col min="102" max="102" width="13" style="1138" customWidth="1"/>
    <col min="103" max="104" width="7.28515625" style="310" customWidth="1"/>
    <col min="105" max="105" width="13.7109375" style="310" customWidth="1"/>
    <col min="106" max="107" width="7.28515625" style="310" customWidth="1"/>
    <col min="108" max="108" width="13.7109375" style="310" customWidth="1"/>
    <col min="109" max="110" width="7.28515625" style="310" customWidth="1"/>
    <col min="111" max="111" width="13.7109375" style="310" customWidth="1"/>
    <col min="112" max="113" width="7.28515625" style="310" customWidth="1"/>
    <col min="114" max="114" width="13.7109375" style="310" customWidth="1"/>
    <col min="115" max="115" width="14" style="1138" customWidth="1"/>
    <col min="116" max="117" width="7.28515625" style="310" customWidth="1"/>
    <col min="118" max="118" width="13.7109375" style="310" customWidth="1"/>
    <col min="119" max="120" width="7.28515625" style="310" customWidth="1"/>
    <col min="121" max="121" width="13.7109375" style="310" customWidth="1"/>
    <col min="122" max="123" width="7.28515625" style="310" customWidth="1"/>
    <col min="124" max="124" width="13.7109375" style="310" customWidth="1"/>
    <col min="125" max="126" width="7.28515625" style="310" customWidth="1"/>
    <col min="127" max="127" width="13.7109375" style="310" customWidth="1"/>
    <col min="128" max="128" width="12.42578125" style="1138" customWidth="1"/>
    <col min="129" max="130" width="7.28515625" style="310" customWidth="1"/>
    <col min="131" max="131" width="13.7109375" style="310" customWidth="1"/>
    <col min="132" max="133" width="7.28515625" style="310" customWidth="1"/>
    <col min="134" max="134" width="13.7109375" style="310" customWidth="1"/>
    <col min="135" max="136" width="7.28515625" style="310" customWidth="1"/>
    <col min="137" max="137" width="13.7109375" style="310" customWidth="1"/>
    <col min="138" max="139" width="7.28515625" style="310" customWidth="1"/>
    <col min="140" max="140" width="13.7109375" style="310" customWidth="1"/>
    <col min="141" max="141" width="13.85546875" customWidth="1"/>
    <col min="142" max="142" width="15.28515625" style="80" customWidth="1"/>
    <col min="143" max="144" width="19.5703125" style="80" customWidth="1"/>
    <col min="145" max="146" width="15.28515625" style="80" customWidth="1"/>
  </cols>
  <sheetData>
    <row r="1" spans="1:146" x14ac:dyDescent="0.25">
      <c r="B1" s="118" t="s">
        <v>2386</v>
      </c>
      <c r="C1" s="118"/>
      <c r="D1" s="118"/>
      <c r="E1" s="912" t="s">
        <v>2387</v>
      </c>
      <c r="O1" s="1194" t="s">
        <v>2388</v>
      </c>
      <c r="V1" s="118"/>
      <c r="W1" s="118"/>
      <c r="X1" s="118"/>
      <c r="Z1" s="1194" t="s">
        <v>2389</v>
      </c>
      <c r="AD1" s="118"/>
      <c r="AE1" s="118"/>
      <c r="AF1" s="118"/>
      <c r="AG1" s="118"/>
      <c r="AP1" s="3102" t="s">
        <v>2390</v>
      </c>
      <c r="AQ1" s="3102"/>
      <c r="AR1" s="3102"/>
      <c r="AS1" s="3102"/>
      <c r="AY1" s="3102" t="s">
        <v>2391</v>
      </c>
      <c r="AZ1" s="3102"/>
      <c r="BA1" s="3102"/>
      <c r="BB1" s="3102"/>
      <c r="BP1" s="3102" t="s">
        <v>2392</v>
      </c>
      <c r="BQ1" s="3102"/>
      <c r="BR1" s="3102"/>
      <c r="BS1" s="3102"/>
      <c r="CG1" s="3102" t="s">
        <v>2393</v>
      </c>
      <c r="CH1" s="3102"/>
      <c r="CI1" s="3102"/>
      <c r="CJ1" s="3102"/>
      <c r="CX1" s="3102" t="s">
        <v>2394</v>
      </c>
      <c r="CY1" s="3102"/>
      <c r="CZ1" s="3102"/>
      <c r="DA1" s="3102"/>
      <c r="DB1" s="10"/>
      <c r="DC1" s="10"/>
      <c r="DD1" s="10"/>
      <c r="DE1" s="10"/>
      <c r="DF1" s="10"/>
      <c r="DG1" s="10"/>
      <c r="DH1" s="10"/>
      <c r="DI1" s="10"/>
      <c r="DJ1" s="10"/>
      <c r="DK1" s="3102" t="s">
        <v>2395</v>
      </c>
      <c r="DL1" s="3102"/>
      <c r="DM1" s="3102"/>
      <c r="DN1" s="3102"/>
      <c r="DO1" s="10"/>
      <c r="DP1" s="10"/>
      <c r="DQ1" s="10"/>
      <c r="DR1" s="10"/>
      <c r="DS1" s="10"/>
      <c r="DT1" s="10"/>
      <c r="DU1" s="10"/>
      <c r="DV1" s="10"/>
      <c r="DW1" s="10"/>
      <c r="DX1" s="3102" t="s">
        <v>2396</v>
      </c>
      <c r="DY1" s="3102"/>
      <c r="DZ1" s="3102"/>
      <c r="EA1" s="3102"/>
      <c r="EB1" s="10"/>
      <c r="EC1" s="10"/>
      <c r="ED1" s="10"/>
      <c r="EE1" s="10"/>
      <c r="EF1" s="10"/>
      <c r="EG1" s="10"/>
      <c r="EH1" s="10"/>
      <c r="EI1" s="10"/>
      <c r="EJ1" s="10"/>
      <c r="EK1" s="3102" t="s">
        <v>2397</v>
      </c>
      <c r="EL1" s="3102"/>
      <c r="EM1" s="3102"/>
      <c r="EN1" s="3102"/>
    </row>
    <row r="2" spans="1:146" x14ac:dyDescent="0.25">
      <c r="B2" s="3044" t="s">
        <v>2398</v>
      </c>
      <c r="C2" s="118"/>
      <c r="D2" s="118"/>
      <c r="E2" s="912" t="s">
        <v>2399</v>
      </c>
      <c r="O2" s="1194" t="s">
        <v>2400</v>
      </c>
      <c r="V2" s="118"/>
      <c r="W2" s="118"/>
      <c r="X2" s="118"/>
      <c r="Z2" s="1194" t="s">
        <v>2401</v>
      </c>
      <c r="AD2" s="118"/>
      <c r="AE2" s="118"/>
      <c r="AF2" s="118"/>
      <c r="AG2" s="118"/>
      <c r="AP2" s="3102" t="s">
        <v>2402</v>
      </c>
      <c r="AQ2" s="3102"/>
      <c r="AR2" s="3102"/>
      <c r="AS2" s="3102"/>
      <c r="AY2" s="3102" t="s">
        <v>2403</v>
      </c>
      <c r="AZ2" s="3102"/>
      <c r="BA2" s="3102"/>
      <c r="BB2" s="3102"/>
      <c r="BP2" s="3102" t="s">
        <v>2404</v>
      </c>
      <c r="BQ2" s="3102"/>
      <c r="BR2" s="3102"/>
      <c r="BS2" s="3102"/>
      <c r="CG2" s="3102" t="s">
        <v>2405</v>
      </c>
      <c r="CH2" s="3102"/>
      <c r="CI2" s="3102"/>
      <c r="CJ2" s="3102"/>
      <c r="CX2" s="3102" t="s">
        <v>2406</v>
      </c>
      <c r="CY2" s="3102"/>
      <c r="CZ2" s="3102"/>
      <c r="DA2" s="3102"/>
      <c r="DB2" s="10"/>
      <c r="DC2" s="10"/>
      <c r="DD2" s="10"/>
      <c r="DE2" s="10"/>
      <c r="DF2" s="10"/>
      <c r="DG2" s="10"/>
      <c r="DH2" s="10"/>
      <c r="DI2" s="10"/>
      <c r="DJ2" s="10"/>
      <c r="DK2" s="3102" t="s">
        <v>2407</v>
      </c>
      <c r="DL2" s="3102"/>
      <c r="DM2" s="3102"/>
      <c r="DN2" s="3102"/>
      <c r="DO2" s="10"/>
      <c r="DP2" s="10"/>
      <c r="DQ2" s="10"/>
      <c r="DR2" s="10"/>
      <c r="DS2" s="10"/>
      <c r="DT2" s="10"/>
      <c r="DU2" s="10"/>
      <c r="DV2" s="10"/>
      <c r="DW2" s="10"/>
      <c r="DX2" s="3102" t="s">
        <v>2408</v>
      </c>
      <c r="DY2" s="3102"/>
      <c r="DZ2" s="3102"/>
      <c r="EA2" s="3102"/>
      <c r="EB2" s="10"/>
      <c r="EC2" s="10"/>
      <c r="ED2" s="10"/>
      <c r="EE2" s="10"/>
      <c r="EF2" s="10"/>
      <c r="EG2" s="10"/>
      <c r="EH2" s="10"/>
      <c r="EI2" s="10"/>
      <c r="EJ2" s="10"/>
      <c r="EK2" s="3102" t="s">
        <v>2409</v>
      </c>
      <c r="EL2" s="3102"/>
      <c r="EM2" s="3102"/>
      <c r="EN2" s="3102"/>
    </row>
    <row r="3" spans="1:146" ht="27" customHeight="1" x14ac:dyDescent="0.25">
      <c r="B3" s="3044"/>
      <c r="C3" s="3044" t="s">
        <v>2410</v>
      </c>
      <c r="D3" s="3044"/>
      <c r="E3" s="3038"/>
      <c r="F3" s="3038"/>
      <c r="G3" s="3038"/>
      <c r="H3" s="3038"/>
      <c r="I3" s="3038"/>
      <c r="J3" s="3038"/>
      <c r="K3" s="3038"/>
      <c r="CX3" s="1198"/>
      <c r="CY3" s="10"/>
      <c r="CZ3" s="10"/>
      <c r="DA3" s="10"/>
      <c r="DB3" s="10"/>
      <c r="DC3" s="10"/>
      <c r="DD3" s="10"/>
      <c r="DE3" s="10"/>
      <c r="DF3" s="10"/>
      <c r="DG3" s="10"/>
      <c r="DH3" s="10"/>
      <c r="DI3" s="10"/>
      <c r="DJ3" s="10"/>
      <c r="DK3" s="1198"/>
      <c r="DL3" s="10"/>
      <c r="DM3" s="10"/>
      <c r="DN3" s="10"/>
      <c r="DO3" s="10"/>
      <c r="DP3" s="10"/>
      <c r="DQ3" s="10"/>
      <c r="DR3" s="10"/>
      <c r="DS3" s="10"/>
      <c r="DT3" s="10"/>
      <c r="DU3" s="10"/>
      <c r="DV3" s="10"/>
      <c r="DW3" s="10"/>
      <c r="DX3" s="1198"/>
      <c r="DY3" s="10"/>
      <c r="DZ3" s="10"/>
      <c r="EA3" s="10"/>
      <c r="EB3" s="10"/>
      <c r="EC3" s="10"/>
      <c r="ED3" s="10"/>
      <c r="EE3" s="10"/>
      <c r="EF3" s="10"/>
      <c r="EG3" s="10"/>
      <c r="EH3" s="10"/>
      <c r="EI3" s="10"/>
      <c r="EJ3" s="10"/>
    </row>
    <row r="4" spans="1:146" x14ac:dyDescent="0.25">
      <c r="C4" s="80"/>
      <c r="AY4" s="983"/>
      <c r="BP4" s="983"/>
      <c r="CG4" s="983"/>
      <c r="CX4" s="983"/>
      <c r="CY4" s="10"/>
      <c r="CZ4" s="10"/>
      <c r="DA4" s="10"/>
      <c r="DB4" s="10"/>
      <c r="DC4" s="10"/>
      <c r="DD4" s="10"/>
      <c r="DE4" s="10"/>
      <c r="DF4" s="10"/>
      <c r="DG4" s="10"/>
      <c r="DH4" s="10"/>
      <c r="DI4" s="10"/>
      <c r="DJ4" s="10"/>
      <c r="DK4" s="983"/>
      <c r="DL4" s="10"/>
      <c r="DM4" s="10"/>
      <c r="DN4" s="10"/>
      <c r="DO4" s="10"/>
      <c r="DP4" s="10"/>
      <c r="DQ4" s="10"/>
      <c r="DR4" s="10"/>
      <c r="DS4" s="10"/>
      <c r="DT4" s="10"/>
      <c r="DU4" s="10"/>
      <c r="DV4" s="10"/>
      <c r="DW4" s="10"/>
      <c r="DX4" s="983"/>
      <c r="DY4" s="10"/>
      <c r="DZ4" s="10"/>
      <c r="EA4" s="10"/>
      <c r="EB4" s="10"/>
      <c r="EC4" s="10"/>
      <c r="ED4" s="10"/>
      <c r="EE4" s="10"/>
      <c r="EF4" s="10"/>
      <c r="EG4" s="10"/>
      <c r="EH4" s="10"/>
      <c r="EI4" s="10"/>
      <c r="EJ4" s="10"/>
    </row>
    <row r="5" spans="1:146" x14ac:dyDescent="0.25">
      <c r="A5" s="3045" t="s">
        <v>2411</v>
      </c>
      <c r="B5" s="984" t="s">
        <v>2412</v>
      </c>
      <c r="C5" s="984" t="s">
        <v>2413</v>
      </c>
      <c r="D5" s="984" t="s">
        <v>2414</v>
      </c>
      <c r="E5" s="984" t="s">
        <v>2415</v>
      </c>
      <c r="F5" s="984" t="s">
        <v>2416</v>
      </c>
      <c r="G5" s="987" t="s">
        <v>2417</v>
      </c>
      <c r="H5" s="985" t="s">
        <v>2418</v>
      </c>
      <c r="I5" s="3061" t="s">
        <v>2419</v>
      </c>
      <c r="J5" s="3061"/>
      <c r="K5" s="3066" t="s">
        <v>2420</v>
      </c>
      <c r="L5" s="3067"/>
      <c r="M5" s="988" t="s">
        <v>2421</v>
      </c>
      <c r="N5" s="986" t="s">
        <v>2422</v>
      </c>
      <c r="O5" s="988" t="s">
        <v>2423</v>
      </c>
      <c r="P5" s="988" t="s">
        <v>2424</v>
      </c>
      <c r="Q5" s="3068" t="s">
        <v>2425</v>
      </c>
      <c r="R5" s="3069"/>
      <c r="S5" s="988" t="s">
        <v>2426</v>
      </c>
      <c r="T5" s="988" t="s">
        <v>2427</v>
      </c>
      <c r="U5" s="989" t="s">
        <v>2428</v>
      </c>
      <c r="V5" s="989" t="s">
        <v>2429</v>
      </c>
      <c r="W5" s="989" t="s">
        <v>2430</v>
      </c>
      <c r="X5" s="989" t="s">
        <v>2431</v>
      </c>
      <c r="Y5" s="989" t="s">
        <v>2432</v>
      </c>
      <c r="Z5" s="990" t="s">
        <v>2433</v>
      </c>
      <c r="AA5" s="989" t="s">
        <v>2434</v>
      </c>
      <c r="AB5" s="3062" t="s">
        <v>2435</v>
      </c>
      <c r="AC5" s="3062"/>
      <c r="AD5" s="991" t="s">
        <v>2436</v>
      </c>
      <c r="AE5" s="992" t="s">
        <v>2437</v>
      </c>
      <c r="AF5" s="985" t="s">
        <v>2438</v>
      </c>
      <c r="AG5" s="992" t="s">
        <v>2439</v>
      </c>
      <c r="AH5" s="3062" t="s">
        <v>2440</v>
      </c>
      <c r="AI5" s="3062"/>
      <c r="AJ5" s="3062"/>
      <c r="AK5" s="3062"/>
      <c r="AL5" s="3062"/>
      <c r="AM5" s="3062"/>
      <c r="AN5" s="3062"/>
      <c r="AO5" s="3062"/>
      <c r="AP5" s="985" t="s">
        <v>2441</v>
      </c>
      <c r="AQ5" s="3062" t="s">
        <v>2442</v>
      </c>
      <c r="AR5" s="3062"/>
      <c r="AS5" s="3062"/>
      <c r="AT5" s="3062"/>
      <c r="AU5" s="3062"/>
      <c r="AV5" s="3062"/>
      <c r="AW5" s="3062"/>
      <c r="AX5" s="3062"/>
      <c r="AY5" s="985" t="s">
        <v>2443</v>
      </c>
      <c r="AZ5" s="3063" t="s">
        <v>2444</v>
      </c>
      <c r="BA5" s="3064"/>
      <c r="BB5" s="3064"/>
      <c r="BC5" s="3064"/>
      <c r="BD5" s="3064"/>
      <c r="BE5" s="3064"/>
      <c r="BF5" s="3064"/>
      <c r="BG5" s="3064"/>
      <c r="BH5" s="3064"/>
      <c r="BI5" s="3064"/>
      <c r="BJ5" s="3064"/>
      <c r="BK5" s="3064"/>
      <c r="BL5" s="3064"/>
      <c r="BM5" s="3064"/>
      <c r="BN5" s="3064"/>
      <c r="BO5" s="3065"/>
      <c r="BP5" s="985" t="s">
        <v>2445</v>
      </c>
      <c r="BQ5" s="3063" t="s">
        <v>2446</v>
      </c>
      <c r="BR5" s="3064"/>
      <c r="BS5" s="3064"/>
      <c r="BT5" s="3064"/>
      <c r="BU5" s="3064"/>
      <c r="BV5" s="3064"/>
      <c r="BW5" s="3064"/>
      <c r="BX5" s="3064"/>
      <c r="BY5" s="3064"/>
      <c r="BZ5" s="3064"/>
      <c r="CA5" s="3064"/>
      <c r="CB5" s="3064"/>
      <c r="CC5" s="3064"/>
      <c r="CD5" s="3064"/>
      <c r="CE5" s="3064"/>
      <c r="CF5" s="3065"/>
      <c r="CG5" s="985" t="s">
        <v>2447</v>
      </c>
      <c r="CH5" s="3063" t="s">
        <v>2448</v>
      </c>
      <c r="CI5" s="3064"/>
      <c r="CJ5" s="3064"/>
      <c r="CK5" s="3064"/>
      <c r="CL5" s="3064"/>
      <c r="CM5" s="3064"/>
      <c r="CN5" s="3064"/>
      <c r="CO5" s="3064"/>
      <c r="CP5" s="3064"/>
      <c r="CQ5" s="3064"/>
      <c r="CR5" s="3064"/>
      <c r="CS5" s="3064"/>
      <c r="CT5" s="3064"/>
      <c r="CU5" s="3064"/>
      <c r="CV5" s="3064"/>
      <c r="CW5" s="3065"/>
      <c r="CX5" s="985" t="s">
        <v>2449</v>
      </c>
      <c r="CY5" s="3063" t="s">
        <v>2450</v>
      </c>
      <c r="CZ5" s="3064"/>
      <c r="DA5" s="3064"/>
      <c r="DB5" s="3064"/>
      <c r="DC5" s="3064"/>
      <c r="DD5" s="3064"/>
      <c r="DE5" s="3064"/>
      <c r="DF5" s="3064"/>
      <c r="DG5" s="3064"/>
      <c r="DH5" s="3064"/>
      <c r="DI5" s="3064"/>
      <c r="DJ5" s="3065"/>
      <c r="DK5" s="985" t="s">
        <v>2451</v>
      </c>
      <c r="DL5" s="3063" t="s">
        <v>2452</v>
      </c>
      <c r="DM5" s="3064"/>
      <c r="DN5" s="3064"/>
      <c r="DO5" s="3064"/>
      <c r="DP5" s="3064"/>
      <c r="DQ5" s="3064"/>
      <c r="DR5" s="3064"/>
      <c r="DS5" s="3064"/>
      <c r="DT5" s="3064"/>
      <c r="DU5" s="3064"/>
      <c r="DV5" s="3064"/>
      <c r="DW5" s="3065"/>
      <c r="DX5" s="985" t="s">
        <v>2453</v>
      </c>
      <c r="DY5" s="3063" t="s">
        <v>2454</v>
      </c>
      <c r="DZ5" s="3064"/>
      <c r="EA5" s="3064"/>
      <c r="EB5" s="3064"/>
      <c r="EC5" s="3064"/>
      <c r="ED5" s="3064"/>
      <c r="EE5" s="3064"/>
      <c r="EF5" s="3064"/>
      <c r="EG5" s="3064"/>
      <c r="EH5" s="3064"/>
      <c r="EI5" s="3064"/>
      <c r="EJ5" s="3065"/>
      <c r="EK5" s="985" t="s">
        <v>2455</v>
      </c>
      <c r="EL5" s="986" t="s">
        <v>2456</v>
      </c>
      <c r="EM5" s="3061" t="s">
        <v>2457</v>
      </c>
      <c r="EN5" s="3061"/>
      <c r="EO5" s="986" t="s">
        <v>2458</v>
      </c>
      <c r="EP5" s="986" t="s">
        <v>2459</v>
      </c>
    </row>
    <row r="6" spans="1:146" ht="13.5" customHeight="1" x14ac:dyDescent="0.2">
      <c r="A6" s="3045"/>
      <c r="B6" s="1819" t="s">
        <v>2460</v>
      </c>
      <c r="C6" s="2795" t="s">
        <v>2461</v>
      </c>
      <c r="D6" s="2685" t="s">
        <v>3951</v>
      </c>
      <c r="E6" s="3050" t="s">
        <v>3952</v>
      </c>
      <c r="F6" s="2685" t="str">
        <f>CONCATENATE("Qual é o modo de gestão da parcela? 1=Individual 2=Coletivo►",H5)</f>
        <v>Qual é o modo de gestão da parcela? 1=Individual 2=Coletivo►(16A.07)</v>
      </c>
      <c r="G6" s="2685" t="s">
        <v>2462</v>
      </c>
      <c r="H6" s="2730" t="s">
        <v>2463</v>
      </c>
      <c r="I6" s="3042" t="s">
        <v>4209</v>
      </c>
      <c r="J6" s="2795"/>
      <c r="K6" s="3093" t="s">
        <v>3953</v>
      </c>
      <c r="L6" s="3094"/>
      <c r="M6" s="3099" t="s">
        <v>3954</v>
      </c>
      <c r="N6" s="2685" t="s">
        <v>2464</v>
      </c>
      <c r="O6" s="2685" t="s">
        <v>2465</v>
      </c>
      <c r="P6" s="3099" t="str">
        <f>CONCATENATE("Possui algum documento legal (título, escritura, certificado, etc.) que ateste a sua posse desta parcela?
1=Título fundiário
2=Licença de exploração
3=Registo
4=Locação
5=Convençao de venda
6=Outro
7=Nenhum ►",S5)</f>
        <v>Possui algum documento legal (título, escritura, certificado, etc.) que ateste a sua posse desta parcela?
1=Título fundiário
2=Licença de exploração
3=Registo
4=Locação
5=Convençao de venda
6=Outro
7=Nenhum ►(16A.15)</v>
      </c>
      <c r="Q6" s="3042" t="s">
        <v>2466</v>
      </c>
      <c r="R6" s="2795"/>
      <c r="S6" s="2685" t="str">
        <f>CONCATENATE("Considera que há um risco de discordância relativamente aos seus direitos associados a esta parcela nos próximos 5 anos?
1=Sim
2=Não ►",U5,)</f>
        <v>Considera que há um risco de discordância relativamente aos seus direitos associados a esta parcela nos próximos 5 anos?
1=Sim
2=Não ►(16A.17)</v>
      </c>
      <c r="T6" s="2685" t="s">
        <v>2467</v>
      </c>
      <c r="U6" s="2685" t="s">
        <v>4205</v>
      </c>
      <c r="V6" s="2685" t="s">
        <v>2468</v>
      </c>
      <c r="W6" s="2685" t="s">
        <v>2469</v>
      </c>
      <c r="X6" s="2685" t="s">
        <v>2470</v>
      </c>
      <c r="Y6" s="3099" t="s">
        <v>3955</v>
      </c>
      <c r="Z6" s="2685" t="str">
        <f>CONCATENATE("Utilizou resíduos animais nesta parcela durante esta campanha 2017/2018? 
1=Sim
2=Não ►",AD5)</f>
        <v>Utilizou resíduos animais nesta parcela durante esta campanha 2017/2018? 
1=Sim
2=Não ►(16A.25)</v>
      </c>
      <c r="AA6" s="3058" t="s">
        <v>4201</v>
      </c>
      <c r="AB6" s="2686" t="s">
        <v>2471</v>
      </c>
      <c r="AC6" s="2795"/>
      <c r="AD6" s="2685" t="s">
        <v>4210</v>
      </c>
      <c r="AE6" s="2685" t="s">
        <v>2472</v>
      </c>
      <c r="AF6" s="3042" t="s">
        <v>4211</v>
      </c>
      <c r="AG6" s="2685" t="s">
        <v>3353</v>
      </c>
      <c r="AH6" s="3107" t="s">
        <v>2473</v>
      </c>
      <c r="AI6" s="3107"/>
      <c r="AJ6" s="3107"/>
      <c r="AK6" s="3107"/>
      <c r="AL6" s="3107"/>
      <c r="AM6" s="3107"/>
      <c r="AN6" s="3107"/>
      <c r="AO6" s="3107"/>
      <c r="AP6" s="2830" t="str">
        <f>CONCATENATE("Utilizou produtos fitossanitários nesta parcela durante esta campanha  2017/2018?
1=Sim
2=Não ►",TEXT(AY5,"(0.00)"))</f>
        <v>Utilizou produtos fitossanitários nesta parcela durante esta campanha  2017/2018?
1=Sim
2=Não ►(16A.32)</v>
      </c>
      <c r="AQ6" s="3072" t="s">
        <v>2474</v>
      </c>
      <c r="AR6" s="3072"/>
      <c r="AS6" s="3072"/>
      <c r="AT6" s="3072"/>
      <c r="AU6" s="3072"/>
      <c r="AV6" s="3072"/>
      <c r="AW6" s="3072"/>
      <c r="AX6" s="3073"/>
      <c r="AY6" s="2685" t="str">
        <f>CONCATENATE("Utilizou mão de obra familiar nestas parcelas durante a campanha de 2016/17 para o período de preparação do solo (lavoura) e de sementeira?
1=Sim 
2=Não ►",BP5)</f>
        <v>Utilizou mão de obra familiar nestas parcelas durante a campanha de 2016/17 para o período de preparação do solo (lavoura) e de sementeira?
1=Sim 
2=Não ►(16A.34)</v>
      </c>
      <c r="AZ6" s="3075" t="s">
        <v>2475</v>
      </c>
      <c r="BA6" s="2690"/>
      <c r="BB6" s="2690"/>
      <c r="BC6" s="2690"/>
      <c r="BD6" s="2690"/>
      <c r="BE6" s="2690"/>
      <c r="BF6" s="2690"/>
      <c r="BG6" s="2690"/>
      <c r="BH6" s="2690"/>
      <c r="BI6" s="2690"/>
      <c r="BJ6" s="2690"/>
      <c r="BK6" s="2690"/>
      <c r="BL6" s="2690"/>
      <c r="BM6" s="2690"/>
      <c r="BN6" s="2690"/>
      <c r="BO6" s="3076"/>
      <c r="BP6" s="2685" t="str">
        <f>CONCATENATE("Utilizou mão de obra familiar nestas parcelas durante a campanha de 2016/17 para o período de manutenção do solo (monda, etc.)? 
1=Sim 
2=Não ►",CG5)</f>
        <v>Utilizou mão de obra familiar nestas parcelas durante a campanha de 2016/17 para o período de manutenção do solo (monda, etc.)? 
1=Sim 
2=Não ►(16A.36)</v>
      </c>
      <c r="BQ6" s="3075" t="s">
        <v>2476</v>
      </c>
      <c r="BR6" s="2690"/>
      <c r="BS6" s="2690"/>
      <c r="BT6" s="2690"/>
      <c r="BU6" s="2690"/>
      <c r="BV6" s="2690"/>
      <c r="BW6" s="2690"/>
      <c r="BX6" s="2690"/>
      <c r="BY6" s="2690"/>
      <c r="BZ6" s="2690"/>
      <c r="CA6" s="2690"/>
      <c r="CB6" s="2690"/>
      <c r="CC6" s="2690"/>
      <c r="CD6" s="2690"/>
      <c r="CE6" s="2690"/>
      <c r="CF6" s="3076"/>
      <c r="CG6" s="2685" t="str">
        <f>CONCATENATE("Utilizou mão de obra familiar nestas parcelas durante a campanha de 2016/17 para o período das colheitas? 
1=Sim 
2=Não ►",CX5)</f>
        <v>Utilizou mão de obra familiar nestas parcelas durante a campanha de 2016/17 para o período das colheitas? 
1=Sim 
2=Não ►(16A.38)</v>
      </c>
      <c r="CH6" s="3075" t="s">
        <v>2477</v>
      </c>
      <c r="CI6" s="2690"/>
      <c r="CJ6" s="2690"/>
      <c r="CK6" s="2690"/>
      <c r="CL6" s="2690"/>
      <c r="CM6" s="2690"/>
      <c r="CN6" s="2690"/>
      <c r="CO6" s="2690"/>
      <c r="CP6" s="2690"/>
      <c r="CQ6" s="2690"/>
      <c r="CR6" s="2690"/>
      <c r="CS6" s="2690"/>
      <c r="CT6" s="2690"/>
      <c r="CU6" s="2690"/>
      <c r="CV6" s="2690"/>
      <c r="CW6" s="3076"/>
      <c r="CX6" s="3083" t="str">
        <f>CONCATENATE("Utilizou mão de obra não familiar nestas parcelas durante a campanha de 2016/17 para o período de preparação do solo (lavoura) e sementeira? 
1=Sim 
2=Não ►",DK5)</f>
        <v>Utilizou mão de obra não familiar nestas parcelas durante a campanha de 2016/17 para o período de preparação do solo (lavoura) e sementeira? 
1=Sim 
2=Não ►(16A.40)</v>
      </c>
      <c r="CY6" s="3084" t="s">
        <v>3617</v>
      </c>
      <c r="CZ6" s="3085"/>
      <c r="DA6" s="3085"/>
      <c r="DB6" s="3085"/>
      <c r="DC6" s="3085"/>
      <c r="DD6" s="3085"/>
      <c r="DE6" s="3085"/>
      <c r="DF6" s="3085"/>
      <c r="DG6" s="3085"/>
      <c r="DH6" s="3085"/>
      <c r="DI6" s="3085"/>
      <c r="DJ6" s="3086"/>
      <c r="DK6" s="2685" t="str">
        <f>CONCATENATE("Utilizou mão de obra não familiar nestas parcelas durante a campanha de 2016/17 para o período de DL6? 
1=Sim 
2=Não ►",DX5)</f>
        <v>Utilizou mão de obra não familiar nestas parcelas durante a campanha de 2016/17 para o período de DL6? 
1=Sim 
2=Não ►(16A.42)</v>
      </c>
      <c r="DL6" s="3075" t="s">
        <v>3424</v>
      </c>
      <c r="DM6" s="2690"/>
      <c r="DN6" s="2690"/>
      <c r="DO6" s="2690"/>
      <c r="DP6" s="2690"/>
      <c r="DQ6" s="2690"/>
      <c r="DR6" s="2690"/>
      <c r="DS6" s="2690"/>
      <c r="DT6" s="2690"/>
      <c r="DU6" s="2690"/>
      <c r="DV6" s="2690"/>
      <c r="DW6" s="3076"/>
      <c r="DX6" s="2685" t="str">
        <f>CONCATENATE("Utilizou mão de obra não familiar nestas parcelas durante a campanha de 2016/17 para o período das colheitas? 1=Sim 2=Não ►",EK5)</f>
        <v>Utilizou mão de obra não familiar nestas parcelas durante a campanha de 2016/17 para o período das colheitas? 1=Sim 2=Não ►(16A.44)</v>
      </c>
      <c r="DY6" s="3075" t="s">
        <v>2478</v>
      </c>
      <c r="DZ6" s="2690"/>
      <c r="EA6" s="2690"/>
      <c r="EB6" s="2690"/>
      <c r="EC6" s="2690"/>
      <c r="ED6" s="2690"/>
      <c r="EE6" s="2690"/>
      <c r="EF6" s="2690"/>
      <c r="EG6" s="2690"/>
      <c r="EH6" s="2690"/>
      <c r="EI6" s="2690"/>
      <c r="EJ6" s="3076"/>
      <c r="EK6" s="3050" t="s">
        <v>3616</v>
      </c>
      <c r="EL6" s="2730" t="str">
        <f>CONCATENATE("A parcela foi medida por GPS?
1=Sim
2=Não ►",EP5)</f>
        <v>A parcela foi medida por GPS?
1=Sim
2=Não ►(16A.48)</v>
      </c>
      <c r="EM6" s="2384" t="s">
        <v>2479</v>
      </c>
      <c r="EN6" s="2386"/>
      <c r="EO6" s="2730" t="s">
        <v>2480</v>
      </c>
      <c r="EP6" s="2730" t="s">
        <v>3713</v>
      </c>
    </row>
    <row r="7" spans="1:146" ht="15.75" customHeight="1" x14ac:dyDescent="0.2">
      <c r="A7" s="3046"/>
      <c r="B7" s="3039" t="s">
        <v>3711</v>
      </c>
      <c r="C7" s="2733"/>
      <c r="D7" s="2375"/>
      <c r="E7" s="3051"/>
      <c r="F7" s="2375"/>
      <c r="G7" s="2375"/>
      <c r="H7" s="2378"/>
      <c r="I7" s="2427"/>
      <c r="J7" s="2733"/>
      <c r="K7" s="3095"/>
      <c r="L7" s="3096"/>
      <c r="M7" s="3100"/>
      <c r="N7" s="2375"/>
      <c r="O7" s="2375"/>
      <c r="P7" s="3100"/>
      <c r="Q7" s="2427"/>
      <c r="R7" s="2733"/>
      <c r="S7" s="2375"/>
      <c r="T7" s="2375"/>
      <c r="U7" s="2375"/>
      <c r="V7" s="2375"/>
      <c r="W7" s="2375"/>
      <c r="X7" s="2375"/>
      <c r="Y7" s="3100"/>
      <c r="Z7" s="2375"/>
      <c r="AA7" s="3059"/>
      <c r="AB7" s="2687"/>
      <c r="AC7" s="2733"/>
      <c r="AD7" s="2375"/>
      <c r="AE7" s="2375"/>
      <c r="AF7" s="2427"/>
      <c r="AG7" s="2375"/>
      <c r="AH7" s="3052" t="s">
        <v>2481</v>
      </c>
      <c r="AI7" s="3053"/>
      <c r="AJ7" s="3053"/>
      <c r="AK7" s="3053"/>
      <c r="AL7" s="3053"/>
      <c r="AM7" s="3053"/>
      <c r="AN7" s="3053"/>
      <c r="AO7" s="3054"/>
      <c r="AP7" s="3049"/>
      <c r="AQ7" s="3042" t="s">
        <v>2482</v>
      </c>
      <c r="AR7" s="2795"/>
      <c r="AS7" s="3042" t="s">
        <v>3712</v>
      </c>
      <c r="AT7" s="2795"/>
      <c r="AU7" s="3042" t="s">
        <v>2483</v>
      </c>
      <c r="AV7" s="2795"/>
      <c r="AW7" s="3042" t="s">
        <v>2484</v>
      </c>
      <c r="AX7" s="2795"/>
      <c r="AY7" s="2375"/>
      <c r="AZ7" s="2486"/>
      <c r="BA7" s="2487"/>
      <c r="BB7" s="2487"/>
      <c r="BC7" s="2487"/>
      <c r="BD7" s="2487"/>
      <c r="BE7" s="2487"/>
      <c r="BF7" s="2487"/>
      <c r="BG7" s="2487"/>
      <c r="BH7" s="2487"/>
      <c r="BI7" s="2487"/>
      <c r="BJ7" s="2487"/>
      <c r="BK7" s="2487"/>
      <c r="BL7" s="2487"/>
      <c r="BM7" s="2487"/>
      <c r="BN7" s="2487"/>
      <c r="BO7" s="2488"/>
      <c r="BP7" s="2375"/>
      <c r="BQ7" s="2486"/>
      <c r="BR7" s="2487"/>
      <c r="BS7" s="2487"/>
      <c r="BT7" s="2487"/>
      <c r="BU7" s="2487"/>
      <c r="BV7" s="2487"/>
      <c r="BW7" s="2487"/>
      <c r="BX7" s="2487"/>
      <c r="BY7" s="2487"/>
      <c r="BZ7" s="2487"/>
      <c r="CA7" s="2487"/>
      <c r="CB7" s="2487"/>
      <c r="CC7" s="2487"/>
      <c r="CD7" s="2487"/>
      <c r="CE7" s="2487"/>
      <c r="CF7" s="2488"/>
      <c r="CG7" s="2375"/>
      <c r="CH7" s="2486"/>
      <c r="CI7" s="2487"/>
      <c r="CJ7" s="2487"/>
      <c r="CK7" s="2487"/>
      <c r="CL7" s="2487"/>
      <c r="CM7" s="2487"/>
      <c r="CN7" s="2487"/>
      <c r="CO7" s="2487"/>
      <c r="CP7" s="2487"/>
      <c r="CQ7" s="2487"/>
      <c r="CR7" s="2487"/>
      <c r="CS7" s="2487"/>
      <c r="CT7" s="2487"/>
      <c r="CU7" s="2487"/>
      <c r="CV7" s="2487"/>
      <c r="CW7" s="2488"/>
      <c r="CX7" s="2423"/>
      <c r="CY7" s="3087"/>
      <c r="CZ7" s="3088"/>
      <c r="DA7" s="3088"/>
      <c r="DB7" s="3088"/>
      <c r="DC7" s="3088"/>
      <c r="DD7" s="3088"/>
      <c r="DE7" s="3088"/>
      <c r="DF7" s="3088"/>
      <c r="DG7" s="3088"/>
      <c r="DH7" s="3088"/>
      <c r="DI7" s="3088"/>
      <c r="DJ7" s="3089"/>
      <c r="DK7" s="2375"/>
      <c r="DL7" s="2486"/>
      <c r="DM7" s="2487"/>
      <c r="DN7" s="2487"/>
      <c r="DO7" s="2487"/>
      <c r="DP7" s="2487"/>
      <c r="DQ7" s="2487"/>
      <c r="DR7" s="2487"/>
      <c r="DS7" s="2487"/>
      <c r="DT7" s="2487"/>
      <c r="DU7" s="2487"/>
      <c r="DV7" s="2487"/>
      <c r="DW7" s="2488"/>
      <c r="DX7" s="2375"/>
      <c r="DY7" s="2486"/>
      <c r="DZ7" s="2487"/>
      <c r="EA7" s="2487"/>
      <c r="EB7" s="2487"/>
      <c r="EC7" s="2487"/>
      <c r="ED7" s="2487"/>
      <c r="EE7" s="2487"/>
      <c r="EF7" s="2487"/>
      <c r="EG7" s="2487"/>
      <c r="EH7" s="2487"/>
      <c r="EI7" s="2487"/>
      <c r="EJ7" s="2488"/>
      <c r="EK7" s="3051"/>
      <c r="EL7" s="2378"/>
      <c r="EM7" s="2390"/>
      <c r="EN7" s="2392"/>
      <c r="EO7" s="2378"/>
      <c r="EP7" s="2378"/>
    </row>
    <row r="8" spans="1:146" x14ac:dyDescent="0.2">
      <c r="A8" s="3046"/>
      <c r="B8" s="3040"/>
      <c r="C8" s="2733"/>
      <c r="D8" s="2375"/>
      <c r="E8" s="3051"/>
      <c r="F8" s="2375"/>
      <c r="G8" s="2375"/>
      <c r="H8" s="2378"/>
      <c r="I8" s="2427"/>
      <c r="J8" s="2733"/>
      <c r="K8" s="3095"/>
      <c r="L8" s="3096"/>
      <c r="M8" s="3100"/>
      <c r="N8" s="2375"/>
      <c r="O8" s="2375"/>
      <c r="P8" s="3100"/>
      <c r="Q8" s="2427"/>
      <c r="R8" s="2733"/>
      <c r="S8" s="2375"/>
      <c r="T8" s="2375"/>
      <c r="U8" s="2375"/>
      <c r="V8" s="2375"/>
      <c r="W8" s="2375"/>
      <c r="X8" s="2375"/>
      <c r="Y8" s="3100"/>
      <c r="Z8" s="2375"/>
      <c r="AA8" s="3059"/>
      <c r="AB8" s="2687"/>
      <c r="AC8" s="2733"/>
      <c r="AD8" s="2375"/>
      <c r="AE8" s="2375"/>
      <c r="AF8" s="2427"/>
      <c r="AG8" s="2375"/>
      <c r="AH8" s="3055"/>
      <c r="AI8" s="3056"/>
      <c r="AJ8" s="3056"/>
      <c r="AK8" s="3056"/>
      <c r="AL8" s="3056"/>
      <c r="AM8" s="3056"/>
      <c r="AN8" s="3056"/>
      <c r="AO8" s="3057"/>
      <c r="AP8" s="3049"/>
      <c r="AQ8" s="2427"/>
      <c r="AR8" s="2733"/>
      <c r="AS8" s="2427"/>
      <c r="AT8" s="2733"/>
      <c r="AU8" s="2427"/>
      <c r="AV8" s="2733"/>
      <c r="AW8" s="2427"/>
      <c r="AX8" s="2733"/>
      <c r="AY8" s="2375"/>
      <c r="AZ8" s="2486"/>
      <c r="BA8" s="2487"/>
      <c r="BB8" s="2487"/>
      <c r="BC8" s="2487"/>
      <c r="BD8" s="2487"/>
      <c r="BE8" s="2487"/>
      <c r="BF8" s="2487"/>
      <c r="BG8" s="2487"/>
      <c r="BH8" s="2487"/>
      <c r="BI8" s="2487"/>
      <c r="BJ8" s="2487"/>
      <c r="BK8" s="2487"/>
      <c r="BL8" s="2487"/>
      <c r="BM8" s="2487"/>
      <c r="BN8" s="2487"/>
      <c r="BO8" s="2488"/>
      <c r="BP8" s="2375"/>
      <c r="BQ8" s="3077"/>
      <c r="BR8" s="3078"/>
      <c r="BS8" s="3078"/>
      <c r="BT8" s="3078"/>
      <c r="BU8" s="3078"/>
      <c r="BV8" s="3078"/>
      <c r="BW8" s="3078"/>
      <c r="BX8" s="3078"/>
      <c r="BY8" s="3078"/>
      <c r="BZ8" s="3078"/>
      <c r="CA8" s="3078"/>
      <c r="CB8" s="3078"/>
      <c r="CC8" s="3078"/>
      <c r="CD8" s="3078"/>
      <c r="CE8" s="3078"/>
      <c r="CF8" s="3079"/>
      <c r="CG8" s="2375"/>
      <c r="CH8" s="3077"/>
      <c r="CI8" s="3078"/>
      <c r="CJ8" s="3078"/>
      <c r="CK8" s="3078"/>
      <c r="CL8" s="3078"/>
      <c r="CM8" s="3078"/>
      <c r="CN8" s="3078"/>
      <c r="CO8" s="3078"/>
      <c r="CP8" s="3078"/>
      <c r="CQ8" s="3078"/>
      <c r="CR8" s="3078"/>
      <c r="CS8" s="3078"/>
      <c r="CT8" s="3078"/>
      <c r="CU8" s="3078"/>
      <c r="CV8" s="3078"/>
      <c r="CW8" s="3079"/>
      <c r="CX8" s="2423"/>
      <c r="CY8" s="3087"/>
      <c r="CZ8" s="3088"/>
      <c r="DA8" s="3088"/>
      <c r="DB8" s="3088"/>
      <c r="DC8" s="3088"/>
      <c r="DD8" s="3088"/>
      <c r="DE8" s="3088"/>
      <c r="DF8" s="3088"/>
      <c r="DG8" s="3088"/>
      <c r="DH8" s="3088"/>
      <c r="DI8" s="3088"/>
      <c r="DJ8" s="3089"/>
      <c r="DK8" s="2375"/>
      <c r="DL8" s="2486"/>
      <c r="DM8" s="2487"/>
      <c r="DN8" s="2487"/>
      <c r="DO8" s="2487"/>
      <c r="DP8" s="2487"/>
      <c r="DQ8" s="2487"/>
      <c r="DR8" s="2487"/>
      <c r="DS8" s="2487"/>
      <c r="DT8" s="2487"/>
      <c r="DU8" s="2487"/>
      <c r="DV8" s="2487"/>
      <c r="DW8" s="2488"/>
      <c r="DX8" s="2375"/>
      <c r="DY8" s="2486"/>
      <c r="DZ8" s="2487"/>
      <c r="EA8" s="2487"/>
      <c r="EB8" s="2487"/>
      <c r="EC8" s="2487"/>
      <c r="ED8" s="2487"/>
      <c r="EE8" s="2487"/>
      <c r="EF8" s="2487"/>
      <c r="EG8" s="2487"/>
      <c r="EH8" s="2487"/>
      <c r="EI8" s="2487"/>
      <c r="EJ8" s="2488"/>
      <c r="EK8" s="3051"/>
      <c r="EL8" s="2378"/>
      <c r="EM8" s="996"/>
      <c r="EN8" s="997"/>
      <c r="EO8" s="2378"/>
      <c r="EP8" s="2378"/>
    </row>
    <row r="9" spans="1:146" ht="13.5" customHeight="1" x14ac:dyDescent="0.25">
      <c r="A9" s="3046"/>
      <c r="B9" s="3040"/>
      <c r="C9" s="2733"/>
      <c r="D9" s="2375"/>
      <c r="E9" s="3051"/>
      <c r="F9" s="2375"/>
      <c r="G9" s="2375"/>
      <c r="H9" s="2378"/>
      <c r="I9" s="2427"/>
      <c r="J9" s="2733"/>
      <c r="K9" s="3095"/>
      <c r="L9" s="3096"/>
      <c r="N9" s="2375"/>
      <c r="O9" s="2375"/>
      <c r="P9" s="3095"/>
      <c r="Q9" s="3103" t="s">
        <v>2485</v>
      </c>
      <c r="R9" s="3104"/>
      <c r="S9" s="2733"/>
      <c r="T9" s="2375"/>
      <c r="U9" s="2375"/>
      <c r="V9" s="156"/>
      <c r="W9" s="2375"/>
      <c r="X9" s="2375"/>
      <c r="Y9" s="3100"/>
      <c r="Z9" s="2375"/>
      <c r="AA9" s="3059"/>
      <c r="AB9" s="2687"/>
      <c r="AC9" s="2733"/>
      <c r="AD9" s="2375"/>
      <c r="AE9" s="2375"/>
      <c r="AF9" s="2427"/>
      <c r="AG9" s="2375"/>
      <c r="AH9" s="3047" t="s">
        <v>2486</v>
      </c>
      <c r="AI9" s="3047"/>
      <c r="AJ9" s="3047" t="s">
        <v>2487</v>
      </c>
      <c r="AK9" s="3047"/>
      <c r="AL9" s="3047" t="s">
        <v>2488</v>
      </c>
      <c r="AM9" s="3047"/>
      <c r="AN9" s="3042" t="s">
        <v>2489</v>
      </c>
      <c r="AO9" s="2795"/>
      <c r="AP9" s="3049"/>
      <c r="AQ9" s="2427"/>
      <c r="AR9" s="2733"/>
      <c r="AS9" s="2427"/>
      <c r="AT9" s="2733"/>
      <c r="AU9" s="2427"/>
      <c r="AV9" s="2733"/>
      <c r="AW9" s="2427"/>
      <c r="AX9" s="2733"/>
      <c r="AY9" s="2427"/>
      <c r="AZ9" s="1237"/>
      <c r="BA9" s="1238"/>
      <c r="BB9" s="1238"/>
      <c r="BC9" s="1238"/>
      <c r="BD9" s="1238"/>
      <c r="BE9" s="1238"/>
      <c r="BF9" s="1238"/>
      <c r="BG9" s="1238"/>
      <c r="BH9" s="1238"/>
      <c r="BI9" s="1238"/>
      <c r="BJ9" s="1238"/>
      <c r="BK9" s="1238"/>
      <c r="BL9" s="1238"/>
      <c r="BM9" s="1238"/>
      <c r="BN9" s="1238"/>
      <c r="BO9" s="1239"/>
      <c r="BP9" s="2375"/>
      <c r="BQ9" s="1237"/>
      <c r="BR9" s="1238"/>
      <c r="BS9" s="1238"/>
      <c r="BT9" s="1238"/>
      <c r="BU9" s="1238"/>
      <c r="BV9" s="1238"/>
      <c r="BW9" s="1238"/>
      <c r="BX9" s="1238"/>
      <c r="BY9" s="1238"/>
      <c r="BZ9" s="1238"/>
      <c r="CA9" s="1238"/>
      <c r="CB9" s="1238"/>
      <c r="CC9" s="1238"/>
      <c r="CD9" s="1238"/>
      <c r="CE9" s="1238"/>
      <c r="CF9" s="1239"/>
      <c r="CG9" s="2375"/>
      <c r="CH9" s="1134"/>
      <c r="CI9" s="1135"/>
      <c r="CJ9" s="1135"/>
      <c r="CK9" s="1135"/>
      <c r="CL9" s="1135"/>
      <c r="CM9" s="1135"/>
      <c r="CN9" s="1135"/>
      <c r="CO9" s="1135"/>
      <c r="CP9" s="1135"/>
      <c r="CQ9" s="1135"/>
      <c r="CR9" s="1135"/>
      <c r="CS9" s="1135"/>
      <c r="CT9" s="1135"/>
      <c r="CU9" s="1135"/>
      <c r="CV9" s="1135"/>
      <c r="CW9" s="1136"/>
      <c r="CX9" s="2423"/>
      <c r="CY9" s="3087"/>
      <c r="CZ9" s="3088"/>
      <c r="DA9" s="3088"/>
      <c r="DB9" s="3088"/>
      <c r="DC9" s="3088"/>
      <c r="DD9" s="3088"/>
      <c r="DE9" s="3088"/>
      <c r="DF9" s="3088"/>
      <c r="DG9" s="3088"/>
      <c r="DH9" s="3088"/>
      <c r="DI9" s="3088"/>
      <c r="DJ9" s="3089"/>
      <c r="DK9" s="2375"/>
      <c r="DL9" s="2486"/>
      <c r="DM9" s="2487"/>
      <c r="DN9" s="2487"/>
      <c r="DO9" s="2487"/>
      <c r="DP9" s="2487"/>
      <c r="DQ9" s="2487"/>
      <c r="DR9" s="2487"/>
      <c r="DS9" s="2487"/>
      <c r="DT9" s="2487"/>
      <c r="DU9" s="2487"/>
      <c r="DV9" s="2487"/>
      <c r="DW9" s="2488"/>
      <c r="DX9" s="2375"/>
      <c r="DY9" s="2486"/>
      <c r="DZ9" s="2487"/>
      <c r="EA9" s="2487"/>
      <c r="EB9" s="2487"/>
      <c r="EC9" s="2487"/>
      <c r="ED9" s="2487"/>
      <c r="EE9" s="2487"/>
      <c r="EF9" s="2487"/>
      <c r="EG9" s="2487"/>
      <c r="EH9" s="2487"/>
      <c r="EI9" s="2487"/>
      <c r="EJ9" s="2488"/>
      <c r="EK9" s="3051"/>
      <c r="EL9" s="2378"/>
      <c r="EM9" s="400"/>
      <c r="EN9" s="998"/>
      <c r="EO9" s="2378"/>
      <c r="EP9" s="2378"/>
    </row>
    <row r="10" spans="1:146" ht="21" customHeight="1" x14ac:dyDescent="0.25">
      <c r="A10" s="3046"/>
      <c r="B10" s="3040"/>
      <c r="C10" s="2733"/>
      <c r="D10" s="2375"/>
      <c r="E10" s="3051"/>
      <c r="F10" s="2375"/>
      <c r="G10" s="2375"/>
      <c r="H10" s="2378"/>
      <c r="I10" s="2427"/>
      <c r="J10" s="2733"/>
      <c r="K10" s="3095"/>
      <c r="L10" s="3096"/>
      <c r="M10" s="16" t="str">
        <f>CONCATENATE("1=Proprietário")</f>
        <v>1=Proprietário</v>
      </c>
      <c r="N10" s="2375"/>
      <c r="O10" s="2375"/>
      <c r="P10" s="3095"/>
      <c r="Q10" s="3105"/>
      <c r="R10" s="3106"/>
      <c r="S10" s="2733"/>
      <c r="T10" s="156"/>
      <c r="U10" s="793"/>
      <c r="V10" s="156" t="s">
        <v>2490</v>
      </c>
      <c r="X10" s="2375"/>
      <c r="Y10" s="3100"/>
      <c r="Z10" s="2375"/>
      <c r="AA10" s="3059"/>
      <c r="AB10" s="2687"/>
      <c r="AC10" s="2733"/>
      <c r="AD10" s="2375"/>
      <c r="AE10" s="2375"/>
      <c r="AF10" s="2427"/>
      <c r="AG10" s="2375"/>
      <c r="AH10" s="3047"/>
      <c r="AI10" s="3047"/>
      <c r="AJ10" s="3047"/>
      <c r="AK10" s="3047"/>
      <c r="AL10" s="3047"/>
      <c r="AM10" s="3047"/>
      <c r="AN10" s="2427"/>
      <c r="AO10" s="2733"/>
      <c r="AP10" s="3049"/>
      <c r="AQ10" s="2427"/>
      <c r="AR10" s="2733"/>
      <c r="AS10" s="2427"/>
      <c r="AT10" s="2733"/>
      <c r="AU10" s="2427"/>
      <c r="AV10" s="2733"/>
      <c r="AW10" s="2427"/>
      <c r="AX10" s="2733"/>
      <c r="AY10" s="2427"/>
      <c r="AZ10" s="1000"/>
      <c r="BA10" s="1001"/>
      <c r="BB10" s="1001"/>
      <c r="BC10" s="1001"/>
      <c r="BD10" s="1001"/>
      <c r="BE10" s="1001"/>
      <c r="BF10" s="1001"/>
      <c r="BG10" s="1001"/>
      <c r="BH10" s="1001"/>
      <c r="BI10" s="1001"/>
      <c r="BJ10" s="1001"/>
      <c r="BK10" s="1001"/>
      <c r="BL10" s="1001"/>
      <c r="BM10" s="1001"/>
      <c r="BN10" s="1001"/>
      <c r="BO10" s="1002"/>
      <c r="BP10" s="2375"/>
      <c r="BQ10" s="1000"/>
      <c r="BR10" s="1001"/>
      <c r="BS10" s="1001"/>
      <c r="BT10" s="1001"/>
      <c r="BU10" s="1001"/>
      <c r="BV10" s="1001"/>
      <c r="BW10" s="1001"/>
      <c r="BX10" s="1001"/>
      <c r="BY10" s="1001"/>
      <c r="BZ10" s="1001"/>
      <c r="CA10" s="1001"/>
      <c r="CB10" s="1001"/>
      <c r="CC10" s="1001"/>
      <c r="CD10" s="1001"/>
      <c r="CE10" s="1001"/>
      <c r="CF10" s="1002"/>
      <c r="CG10" s="2375"/>
      <c r="CH10" s="1134"/>
      <c r="CI10" s="1135"/>
      <c r="CJ10" s="1135"/>
      <c r="CK10" s="1135"/>
      <c r="CL10" s="1135"/>
      <c r="CM10" s="1135"/>
      <c r="CN10" s="1135"/>
      <c r="CO10" s="1135"/>
      <c r="CP10" s="1135"/>
      <c r="CQ10" s="1135"/>
      <c r="CR10" s="1135"/>
      <c r="CS10" s="1135"/>
      <c r="CT10" s="1135"/>
      <c r="CU10" s="1135"/>
      <c r="CV10" s="1135"/>
      <c r="CW10" s="1136"/>
      <c r="CX10" s="2423"/>
      <c r="CY10" s="3090"/>
      <c r="CZ10" s="3091"/>
      <c r="DA10" s="3091"/>
      <c r="DB10" s="3091"/>
      <c r="DC10" s="3091"/>
      <c r="DD10" s="3091"/>
      <c r="DE10" s="3091"/>
      <c r="DF10" s="3091"/>
      <c r="DG10" s="3091"/>
      <c r="DH10" s="3091"/>
      <c r="DI10" s="3091"/>
      <c r="DJ10" s="3092"/>
      <c r="DK10" s="2375"/>
      <c r="DL10" s="3077"/>
      <c r="DM10" s="3078"/>
      <c r="DN10" s="3078"/>
      <c r="DO10" s="3078"/>
      <c r="DP10" s="3078"/>
      <c r="DQ10" s="3078"/>
      <c r="DR10" s="3078"/>
      <c r="DS10" s="3078"/>
      <c r="DT10" s="3078"/>
      <c r="DU10" s="3078"/>
      <c r="DV10" s="3078"/>
      <c r="DW10" s="3079"/>
      <c r="DX10" s="2375"/>
      <c r="DY10" s="3077"/>
      <c r="DZ10" s="3078"/>
      <c r="EA10" s="3078"/>
      <c r="EB10" s="3078"/>
      <c r="EC10" s="3078"/>
      <c r="ED10" s="3078"/>
      <c r="EE10" s="3078"/>
      <c r="EF10" s="3078"/>
      <c r="EG10" s="3078"/>
      <c r="EH10" s="3078"/>
      <c r="EI10" s="3078"/>
      <c r="EJ10" s="3079"/>
      <c r="EK10" s="3051"/>
      <c r="EL10" s="2378"/>
      <c r="EM10" s="623"/>
      <c r="EN10" s="623"/>
      <c r="EO10" s="2378"/>
      <c r="EP10" s="2378"/>
    </row>
    <row r="11" spans="1:146" ht="17.25" customHeight="1" x14ac:dyDescent="0.25">
      <c r="A11" s="3046"/>
      <c r="B11" s="3040"/>
      <c r="C11" s="2733"/>
      <c r="D11" s="2375"/>
      <c r="E11" s="3051"/>
      <c r="F11" s="2375"/>
      <c r="G11" s="2375"/>
      <c r="H11" s="2378"/>
      <c r="I11" s="3043"/>
      <c r="J11" s="2735"/>
      <c r="K11" s="3095"/>
      <c r="L11" s="3096"/>
      <c r="M11" s="16" t="s">
        <v>3354</v>
      </c>
      <c r="N11" s="2375"/>
      <c r="O11" s="2375"/>
      <c r="P11" s="3095"/>
      <c r="Q11" s="3105"/>
      <c r="R11" s="3106"/>
      <c r="S11" s="2733"/>
      <c r="T11" s="2400" t="s">
        <v>3422</v>
      </c>
      <c r="U11" s="16"/>
      <c r="V11" s="793" t="s">
        <v>2491</v>
      </c>
      <c r="W11" s="793" t="s">
        <v>2492</v>
      </c>
      <c r="Y11" s="3100"/>
      <c r="Z11" s="2375"/>
      <c r="AA11" s="3059"/>
      <c r="AB11" s="2687"/>
      <c r="AC11" s="2733"/>
      <c r="AD11" s="2375"/>
      <c r="AE11" s="2375"/>
      <c r="AF11" s="2427"/>
      <c r="AG11" s="2375"/>
      <c r="AH11" s="3047"/>
      <c r="AI11" s="3047"/>
      <c r="AJ11" s="3047"/>
      <c r="AK11" s="3047"/>
      <c r="AL11" s="3047"/>
      <c r="AM11" s="3047"/>
      <c r="AN11" s="2427"/>
      <c r="AO11" s="2733"/>
      <c r="AP11" s="3049"/>
      <c r="AQ11" s="2427"/>
      <c r="AR11" s="2733"/>
      <c r="AS11" s="2427"/>
      <c r="AT11" s="2733"/>
      <c r="AU11" s="2427"/>
      <c r="AV11" s="2733"/>
      <c r="AW11" s="2427"/>
      <c r="AX11" s="2733"/>
      <c r="AY11" s="2427"/>
      <c r="AZ11" s="1000"/>
      <c r="BA11" s="1001"/>
      <c r="BB11" s="1001"/>
      <c r="BC11" s="1001"/>
      <c r="BD11" s="1001"/>
      <c r="BE11" s="1001"/>
      <c r="BF11" s="1001"/>
      <c r="BG11" s="1001"/>
      <c r="BH11" s="1001"/>
      <c r="BI11" s="1001"/>
      <c r="BJ11" s="1001"/>
      <c r="BK11" s="1001"/>
      <c r="BL11" s="1001"/>
      <c r="BM11" s="1001"/>
      <c r="BN11" s="1001"/>
      <c r="BO11" s="1002"/>
      <c r="BP11" s="2375"/>
      <c r="BQ11" s="1000"/>
      <c r="BR11" s="1001"/>
      <c r="BS11" s="1001"/>
      <c r="BT11" s="1001"/>
      <c r="BU11" s="1001"/>
      <c r="BV11" s="1001"/>
      <c r="BW11" s="1001"/>
      <c r="BX11" s="1001"/>
      <c r="BY11" s="1001"/>
      <c r="BZ11" s="1001"/>
      <c r="CA11" s="1001"/>
      <c r="CB11" s="1001"/>
      <c r="CC11" s="1001"/>
      <c r="CD11" s="1001"/>
      <c r="CE11" s="1001"/>
      <c r="CF11" s="1002"/>
      <c r="CG11" s="2375"/>
      <c r="CH11" s="1134"/>
      <c r="CI11" s="1135"/>
      <c r="CJ11" s="1135"/>
      <c r="CK11" s="1135"/>
      <c r="CL11" s="1135"/>
      <c r="CM11" s="1135"/>
      <c r="CN11" s="1135"/>
      <c r="CO11" s="1135"/>
      <c r="CP11" s="1135"/>
      <c r="CQ11" s="1135"/>
      <c r="CR11" s="1135"/>
      <c r="CS11" s="1135"/>
      <c r="CT11" s="1135"/>
      <c r="CU11" s="1135"/>
      <c r="CV11" s="1135"/>
      <c r="CW11" s="1136"/>
      <c r="CX11" s="2423"/>
      <c r="CY11" s="1000"/>
      <c r="CZ11" s="1001"/>
      <c r="DA11" s="1001"/>
      <c r="DB11" s="1001"/>
      <c r="DC11" s="1001"/>
      <c r="DD11" s="1001"/>
      <c r="DE11" s="1001"/>
      <c r="DF11" s="1001"/>
      <c r="DG11" s="1001"/>
      <c r="DH11" s="1001"/>
      <c r="DI11" s="1001"/>
      <c r="DJ11" s="1002"/>
      <c r="DK11" s="2375"/>
      <c r="DL11" s="1000"/>
      <c r="DM11" s="1001"/>
      <c r="DN11" s="1001"/>
      <c r="DO11" s="1001"/>
      <c r="DP11" s="1001"/>
      <c r="DQ11" s="1001"/>
      <c r="DR11" s="1001"/>
      <c r="DS11" s="1001"/>
      <c r="DT11" s="1001"/>
      <c r="DU11" s="1001"/>
      <c r="DV11" s="1001"/>
      <c r="DW11" s="1002"/>
      <c r="DX11" s="2375"/>
      <c r="DY11" s="1000"/>
      <c r="DZ11" s="1001"/>
      <c r="EA11" s="1001"/>
      <c r="EB11" s="1001"/>
      <c r="EC11" s="1001"/>
      <c r="ED11" s="1001"/>
      <c r="EE11" s="1001"/>
      <c r="EF11" s="1001"/>
      <c r="EG11" s="1001"/>
      <c r="EH11" s="1001"/>
      <c r="EI11" s="1001"/>
      <c r="EJ11" s="1002"/>
      <c r="EK11" s="3051"/>
      <c r="EL11" s="2378"/>
      <c r="EM11" s="623"/>
      <c r="EN11" s="623"/>
      <c r="EO11" s="2378"/>
      <c r="EP11" s="2378"/>
    </row>
    <row r="12" spans="1:146" ht="40.5" customHeight="1" x14ac:dyDescent="0.25">
      <c r="A12" s="3046"/>
      <c r="B12" s="3040"/>
      <c r="C12" s="2733"/>
      <c r="D12" s="1003"/>
      <c r="E12" s="3051"/>
      <c r="F12" s="2375"/>
      <c r="G12" s="2375"/>
      <c r="H12" s="2378"/>
      <c r="I12" s="623"/>
      <c r="J12" s="623"/>
      <c r="K12" s="3095"/>
      <c r="L12" s="3096"/>
      <c r="M12" s="16" t="str">
        <f>CONCATENATE("3=Arrendamento ►",U5,
"
4=Parceria ►",U5)</f>
        <v>3=Arrendamento ►(16A.17)
4=Parceria ►(16A.17)</v>
      </c>
      <c r="N12" s="2375"/>
      <c r="O12" s="2375"/>
      <c r="P12" s="3095"/>
      <c r="Q12" s="3105"/>
      <c r="R12" s="3106"/>
      <c r="S12" s="2733"/>
      <c r="T12" s="2400"/>
      <c r="U12" s="1311" t="s">
        <v>2493</v>
      </c>
      <c r="V12" s="793" t="s">
        <v>2494</v>
      </c>
      <c r="W12" s="793" t="s">
        <v>2495</v>
      </c>
      <c r="X12" s="793" t="s">
        <v>2496</v>
      </c>
      <c r="Y12" s="3100"/>
      <c r="Z12" s="2375"/>
      <c r="AA12" s="3059"/>
      <c r="AB12" s="2687"/>
      <c r="AC12" s="2733"/>
      <c r="AD12" s="2375"/>
      <c r="AE12" s="2375"/>
      <c r="AF12" s="2427"/>
      <c r="AG12" s="2375"/>
      <c r="AH12" s="3047"/>
      <c r="AI12" s="3047"/>
      <c r="AJ12" s="3047"/>
      <c r="AK12" s="3047"/>
      <c r="AL12" s="3047"/>
      <c r="AM12" s="3047"/>
      <c r="AN12" s="2427"/>
      <c r="AO12" s="2733"/>
      <c r="AP12" s="3049"/>
      <c r="AQ12" s="2427"/>
      <c r="AR12" s="2733"/>
      <c r="AS12" s="2427"/>
      <c r="AT12" s="2733"/>
      <c r="AU12" s="2427"/>
      <c r="AV12" s="2733"/>
      <c r="AW12" s="2427"/>
      <c r="AX12" s="2733"/>
      <c r="AY12" s="2427"/>
      <c r="AZ12" s="1000"/>
      <c r="BA12" s="1001"/>
      <c r="BB12" s="1001"/>
      <c r="BC12" s="1001"/>
      <c r="BD12" s="1001"/>
      <c r="BE12" s="1001"/>
      <c r="BF12" s="1001"/>
      <c r="BG12" s="1001"/>
      <c r="BH12" s="1001"/>
      <c r="BI12" s="1001"/>
      <c r="BJ12" s="1001"/>
      <c r="BK12" s="1001"/>
      <c r="BL12" s="1001"/>
      <c r="BM12" s="1001"/>
      <c r="BN12" s="1001"/>
      <c r="BO12" s="1002"/>
      <c r="BP12" s="2375"/>
      <c r="BQ12" s="1000"/>
      <c r="BR12" s="1001"/>
      <c r="BS12" s="1001"/>
      <c r="BT12" s="1001"/>
      <c r="BU12" s="1001"/>
      <c r="BV12" s="1001"/>
      <c r="BW12" s="1001"/>
      <c r="BX12" s="1001"/>
      <c r="BY12" s="1001"/>
      <c r="BZ12" s="1001"/>
      <c r="CA12" s="1001"/>
      <c r="CB12" s="1001"/>
      <c r="CC12" s="1001"/>
      <c r="CD12" s="1001"/>
      <c r="CE12" s="1001"/>
      <c r="CF12" s="1002"/>
      <c r="CG12" s="2375"/>
      <c r="CH12" s="1134"/>
      <c r="CI12" s="1135"/>
      <c r="CJ12" s="1135"/>
      <c r="CK12" s="1135"/>
      <c r="CL12" s="1135"/>
      <c r="CM12" s="1135"/>
      <c r="CN12" s="1135"/>
      <c r="CO12" s="1135"/>
      <c r="CP12" s="1135"/>
      <c r="CQ12" s="1135"/>
      <c r="CR12" s="1135"/>
      <c r="CS12" s="1135"/>
      <c r="CT12" s="1135"/>
      <c r="CU12" s="1135"/>
      <c r="CV12" s="1135"/>
      <c r="CW12" s="1136"/>
      <c r="CX12" s="2423"/>
      <c r="CY12" s="1000"/>
      <c r="CZ12" s="1001"/>
      <c r="DA12" s="1001"/>
      <c r="DB12" s="1001"/>
      <c r="DC12" s="1001"/>
      <c r="DD12" s="1001"/>
      <c r="DE12" s="1001"/>
      <c r="DF12" s="1001"/>
      <c r="DG12" s="1001"/>
      <c r="DH12" s="1001"/>
      <c r="DI12" s="1001"/>
      <c r="DJ12" s="1002"/>
      <c r="DK12" s="2375"/>
      <c r="DL12" s="1000"/>
      <c r="DM12" s="1001"/>
      <c r="DN12" s="1001"/>
      <c r="DO12" s="1001"/>
      <c r="DP12" s="1001"/>
      <c r="DQ12" s="1001"/>
      <c r="DR12" s="1001"/>
      <c r="DS12" s="1001"/>
      <c r="DT12" s="1001"/>
      <c r="DU12" s="1001"/>
      <c r="DV12" s="1001"/>
      <c r="DW12" s="1002"/>
      <c r="DX12" s="2375"/>
      <c r="DY12" s="1000"/>
      <c r="DZ12" s="1001"/>
      <c r="EA12" s="1001"/>
      <c r="EB12" s="1001"/>
      <c r="EC12" s="1001"/>
      <c r="ED12" s="1001"/>
      <c r="EE12" s="1001"/>
      <c r="EF12" s="1001"/>
      <c r="EG12" s="1001"/>
      <c r="EH12" s="1001"/>
      <c r="EI12" s="1001"/>
      <c r="EJ12" s="1002"/>
      <c r="EK12" s="3051"/>
      <c r="EL12" s="2378"/>
      <c r="EM12" s="623"/>
      <c r="EN12" s="623"/>
      <c r="EO12" s="2378"/>
      <c r="EP12" s="2378"/>
    </row>
    <row r="13" spans="1:146" x14ac:dyDescent="0.25">
      <c r="A13" s="3046"/>
      <c r="B13" s="3040"/>
      <c r="C13" s="2733"/>
      <c r="D13" s="1003"/>
      <c r="E13" s="3051"/>
      <c r="F13" s="2375"/>
      <c r="G13" s="2375"/>
      <c r="H13" s="2378"/>
      <c r="I13" s="623"/>
      <c r="J13" s="1004"/>
      <c r="K13" s="3095"/>
      <c r="L13" s="3096"/>
      <c r="M13" s="16" t="str">
        <f>CONCATENATE("5=Penhora ►",U5)</f>
        <v>5=Penhora ►(16A.17)</v>
      </c>
      <c r="N13" s="2375"/>
      <c r="O13" s="2375"/>
      <c r="P13" s="3095"/>
      <c r="Q13" s="3105"/>
      <c r="R13" s="3106"/>
      <c r="S13" s="2733"/>
      <c r="T13" s="2400"/>
      <c r="U13" s="793" t="s">
        <v>2497</v>
      </c>
      <c r="V13" s="793" t="s">
        <v>3423</v>
      </c>
      <c r="W13" s="793" t="s">
        <v>2498</v>
      </c>
      <c r="X13" s="793" t="s">
        <v>2499</v>
      </c>
      <c r="Y13" s="156"/>
      <c r="Z13" s="2375"/>
      <c r="AA13" s="3059"/>
      <c r="AB13" s="2687"/>
      <c r="AC13" s="2733"/>
      <c r="AD13" s="2375"/>
      <c r="AE13" s="2375"/>
      <c r="AF13" s="2427"/>
      <c r="AG13" s="2375"/>
      <c r="AH13" s="3047"/>
      <c r="AI13" s="3047"/>
      <c r="AJ13" s="3047"/>
      <c r="AK13" s="3047"/>
      <c r="AL13" s="3047"/>
      <c r="AM13" s="3047"/>
      <c r="AN13" s="2427"/>
      <c r="AO13" s="2733"/>
      <c r="AP13" s="3049"/>
      <c r="AQ13" s="2427"/>
      <c r="AR13" s="2733"/>
      <c r="AS13" s="2427"/>
      <c r="AT13" s="2733"/>
      <c r="AU13" s="2427"/>
      <c r="AV13" s="2733"/>
      <c r="AW13" s="2427"/>
      <c r="AX13" s="2733"/>
      <c r="AY13" s="2427"/>
      <c r="AZ13" s="1000"/>
      <c r="BA13" s="1001"/>
      <c r="BB13" s="1001"/>
      <c r="BC13" s="1001"/>
      <c r="BD13" s="1001"/>
      <c r="BE13" s="1001"/>
      <c r="BF13" s="1001"/>
      <c r="BG13" s="1001"/>
      <c r="BH13" s="1001"/>
      <c r="BI13" s="1001"/>
      <c r="BJ13" s="1001"/>
      <c r="BK13" s="1001"/>
      <c r="BL13" s="1001"/>
      <c r="BM13" s="1001"/>
      <c r="BN13" s="1001"/>
      <c r="BO13" s="1002"/>
      <c r="BP13" s="2375"/>
      <c r="BQ13" s="1000"/>
      <c r="BR13" s="1001"/>
      <c r="BS13" s="1001"/>
      <c r="BT13" s="1001"/>
      <c r="BU13" s="1001"/>
      <c r="BV13" s="1001"/>
      <c r="BW13" s="1001"/>
      <c r="BX13" s="1001"/>
      <c r="BY13" s="1001"/>
      <c r="BZ13" s="1001"/>
      <c r="CA13" s="1001"/>
      <c r="CB13" s="1001"/>
      <c r="CC13" s="1001"/>
      <c r="CD13" s="1001"/>
      <c r="CE13" s="1001"/>
      <c r="CF13" s="1002"/>
      <c r="CG13" s="2375"/>
      <c r="CH13" s="1134"/>
      <c r="CI13" s="1135"/>
      <c r="CJ13" s="1135"/>
      <c r="CK13" s="1135"/>
      <c r="CL13" s="1135"/>
      <c r="CM13" s="1135"/>
      <c r="CN13" s="1135"/>
      <c r="CO13" s="1135"/>
      <c r="CP13" s="1135"/>
      <c r="CQ13" s="1135"/>
      <c r="CR13" s="1135"/>
      <c r="CS13" s="1135"/>
      <c r="CT13" s="1135"/>
      <c r="CU13" s="1135"/>
      <c r="CV13" s="1135"/>
      <c r="CW13" s="1136"/>
      <c r="CX13" s="2423"/>
      <c r="CY13" s="1000"/>
      <c r="CZ13" s="1001"/>
      <c r="DA13" s="1001"/>
      <c r="DB13" s="1001"/>
      <c r="DC13" s="1001"/>
      <c r="DD13" s="1001"/>
      <c r="DE13" s="1001"/>
      <c r="DF13" s="1001"/>
      <c r="DG13" s="1001"/>
      <c r="DH13" s="1001"/>
      <c r="DI13" s="1001"/>
      <c r="DJ13" s="1002"/>
      <c r="DK13" s="2375"/>
      <c r="DL13" s="1000"/>
      <c r="DM13" s="1001"/>
      <c r="DN13" s="1001"/>
      <c r="DO13" s="1001"/>
      <c r="DP13" s="1001"/>
      <c r="DQ13" s="1001"/>
      <c r="DR13" s="1001"/>
      <c r="DS13" s="1001"/>
      <c r="DT13" s="1001"/>
      <c r="DU13" s="1001"/>
      <c r="DV13" s="1001"/>
      <c r="DW13" s="1002"/>
      <c r="DX13" s="2375"/>
      <c r="DY13" s="1000"/>
      <c r="DZ13" s="1001"/>
      <c r="EA13" s="1001"/>
      <c r="EB13" s="1001"/>
      <c r="EC13" s="1001"/>
      <c r="ED13" s="1001"/>
      <c r="EE13" s="1001"/>
      <c r="EF13" s="1001"/>
      <c r="EG13" s="1001"/>
      <c r="EH13" s="1001"/>
      <c r="EI13" s="1001"/>
      <c r="EJ13" s="1002"/>
      <c r="EK13" s="3051"/>
      <c r="EL13" s="2378"/>
      <c r="EM13" s="623"/>
      <c r="EN13" s="623"/>
      <c r="EO13" s="2378"/>
      <c r="EP13" s="2378"/>
    </row>
    <row r="14" spans="1:146" x14ac:dyDescent="0.25">
      <c r="A14" s="3046"/>
      <c r="B14" s="3040"/>
      <c r="C14" s="2733"/>
      <c r="D14" s="1003"/>
      <c r="E14" s="3051"/>
      <c r="F14" s="2375"/>
      <c r="G14" s="2375"/>
      <c r="H14" s="282"/>
      <c r="I14" s="623"/>
      <c r="J14" s="623"/>
      <c r="K14" s="3095"/>
      <c r="L14" s="3096"/>
      <c r="M14" s="16" t="str">
        <f>CONCATENATE("6=Outro ►",U5)</f>
        <v>6=Outro ►(16A.17)</v>
      </c>
      <c r="N14" s="2375"/>
      <c r="O14" s="2375"/>
      <c r="P14" s="3095"/>
      <c r="Q14" s="3105"/>
      <c r="R14" s="3106"/>
      <c r="S14" s="2733"/>
      <c r="T14" s="2400"/>
      <c r="U14" s="793" t="s">
        <v>2500</v>
      </c>
      <c r="V14" s="793" t="s">
        <v>2501</v>
      </c>
      <c r="W14" s="793" t="s">
        <v>2502</v>
      </c>
      <c r="X14" s="793" t="s">
        <v>2503</v>
      </c>
      <c r="Y14" s="156"/>
      <c r="Z14" s="2375"/>
      <c r="AA14" s="3059"/>
      <c r="AB14" s="2687"/>
      <c r="AC14" s="2733"/>
      <c r="AD14" s="2375"/>
      <c r="AE14" s="2375"/>
      <c r="AF14" s="2427"/>
      <c r="AG14" s="2375"/>
      <c r="AH14" s="3047"/>
      <c r="AI14" s="3047"/>
      <c r="AJ14" s="3047"/>
      <c r="AK14" s="3047"/>
      <c r="AL14" s="3047"/>
      <c r="AM14" s="3047"/>
      <c r="AN14" s="2427"/>
      <c r="AO14" s="2733"/>
      <c r="AP14" s="3049"/>
      <c r="AQ14" s="2427"/>
      <c r="AR14" s="2733"/>
      <c r="AS14" s="2427"/>
      <c r="AT14" s="2733"/>
      <c r="AU14" s="2427"/>
      <c r="AV14" s="2733"/>
      <c r="AW14" s="2427"/>
      <c r="AX14" s="2733"/>
      <c r="AY14" s="2427"/>
      <c r="AZ14" s="1000"/>
      <c r="BA14" s="1001"/>
      <c r="BB14" s="1001"/>
      <c r="BC14" s="1001"/>
      <c r="BD14" s="1001"/>
      <c r="BE14" s="1001"/>
      <c r="BF14" s="1001"/>
      <c r="BG14" s="1001"/>
      <c r="BH14" s="1001"/>
      <c r="BI14" s="1001"/>
      <c r="BJ14" s="1001"/>
      <c r="BK14" s="1001"/>
      <c r="BL14" s="1001"/>
      <c r="BM14" s="1001"/>
      <c r="BN14" s="1001"/>
      <c r="BO14" s="1002"/>
      <c r="BP14" s="2375"/>
      <c r="BQ14" s="1000"/>
      <c r="BR14" s="1001"/>
      <c r="BS14" s="1001"/>
      <c r="BT14" s="1001"/>
      <c r="BU14" s="1001"/>
      <c r="BV14" s="1001"/>
      <c r="BW14" s="1001"/>
      <c r="BX14" s="1001"/>
      <c r="BY14" s="1001"/>
      <c r="BZ14" s="1001"/>
      <c r="CA14" s="1001"/>
      <c r="CB14" s="1001"/>
      <c r="CC14" s="1001"/>
      <c r="CD14" s="1001"/>
      <c r="CE14" s="1001"/>
      <c r="CF14" s="1002"/>
      <c r="CG14" s="2375"/>
      <c r="CH14" s="1134"/>
      <c r="CI14" s="1135"/>
      <c r="CJ14" s="1135"/>
      <c r="CK14" s="1135"/>
      <c r="CL14" s="1135"/>
      <c r="CM14" s="1135"/>
      <c r="CN14" s="1135"/>
      <c r="CO14" s="1135"/>
      <c r="CP14" s="1135"/>
      <c r="CQ14" s="1135"/>
      <c r="CR14" s="1135"/>
      <c r="CS14" s="1135"/>
      <c r="CT14" s="1135"/>
      <c r="CU14" s="1135"/>
      <c r="CV14" s="1135"/>
      <c r="CW14" s="1136"/>
      <c r="CX14" s="2423"/>
      <c r="CY14" s="1000"/>
      <c r="CZ14" s="1001"/>
      <c r="DA14" s="1001"/>
      <c r="DB14" s="1001"/>
      <c r="DC14" s="1001"/>
      <c r="DD14" s="1001"/>
      <c r="DE14" s="1001"/>
      <c r="DF14" s="1001"/>
      <c r="DG14" s="1001"/>
      <c r="DH14" s="1001"/>
      <c r="DI14" s="1001"/>
      <c r="DJ14" s="1002"/>
      <c r="DK14" s="2375"/>
      <c r="DL14" s="1000"/>
      <c r="DM14" s="1001"/>
      <c r="DN14" s="1001"/>
      <c r="DO14" s="1001"/>
      <c r="DP14" s="1001"/>
      <c r="DQ14" s="1001"/>
      <c r="DR14" s="1001"/>
      <c r="DS14" s="1001"/>
      <c r="DT14" s="1001"/>
      <c r="DU14" s="1001"/>
      <c r="DV14" s="1001"/>
      <c r="DW14" s="1002"/>
      <c r="DX14" s="2375"/>
      <c r="DY14" s="1000"/>
      <c r="DZ14" s="1001"/>
      <c r="EA14" s="1001"/>
      <c r="EB14" s="1001"/>
      <c r="EC14" s="1001"/>
      <c r="ED14" s="1001"/>
      <c r="EE14" s="1001"/>
      <c r="EF14" s="1001"/>
      <c r="EG14" s="1001"/>
      <c r="EH14" s="1001"/>
      <c r="EI14" s="1001"/>
      <c r="EJ14" s="1002"/>
      <c r="EK14" s="3051"/>
      <c r="EL14" s="2378"/>
      <c r="EM14" s="623"/>
      <c r="EN14" s="623"/>
      <c r="EO14" s="2378"/>
      <c r="EP14" s="2378"/>
    </row>
    <row r="15" spans="1:146" x14ac:dyDescent="0.25">
      <c r="A15" s="3046"/>
      <c r="B15" s="3040"/>
      <c r="C15" s="2733"/>
      <c r="D15" s="1003"/>
      <c r="E15" s="3051"/>
      <c r="F15" s="623"/>
      <c r="G15" s="2375"/>
      <c r="H15" s="282"/>
      <c r="I15" s="623"/>
      <c r="J15" s="623"/>
      <c r="K15" s="3095"/>
      <c r="L15" s="3096"/>
      <c r="M15" s="16"/>
      <c r="N15" s="2375"/>
      <c r="O15" s="2375"/>
      <c r="P15" s="3095"/>
      <c r="Q15" s="3105"/>
      <c r="R15" s="3106"/>
      <c r="S15" s="2733"/>
      <c r="T15" s="2400"/>
      <c r="U15" s="793" t="s">
        <v>2504</v>
      </c>
      <c r="V15" s="793"/>
      <c r="W15" s="793" t="s">
        <v>2505</v>
      </c>
      <c r="X15" s="793"/>
      <c r="Y15" s="156"/>
      <c r="Z15" s="2375"/>
      <c r="AA15" s="3059"/>
      <c r="AB15" s="2687"/>
      <c r="AC15" s="2733"/>
      <c r="AD15" s="2375"/>
      <c r="AE15" s="2375"/>
      <c r="AF15" s="2427"/>
      <c r="AG15" s="2375"/>
      <c r="AH15" s="3047"/>
      <c r="AI15" s="3047"/>
      <c r="AJ15" s="3047"/>
      <c r="AK15" s="3047"/>
      <c r="AL15" s="3047"/>
      <c r="AM15" s="3047"/>
      <c r="AN15" s="2427"/>
      <c r="AO15" s="2733"/>
      <c r="AP15" s="3049"/>
      <c r="AQ15" s="2427"/>
      <c r="AR15" s="2733"/>
      <c r="AS15" s="2427"/>
      <c r="AT15" s="2733"/>
      <c r="AU15" s="2427"/>
      <c r="AV15" s="2733"/>
      <c r="AW15" s="2427"/>
      <c r="AX15" s="2733"/>
      <c r="AY15" s="2427"/>
      <c r="AZ15" s="1000"/>
      <c r="BA15" s="1001"/>
      <c r="BB15" s="1001"/>
      <c r="BC15" s="1001"/>
      <c r="BD15" s="1001"/>
      <c r="BE15" s="1001"/>
      <c r="BF15" s="1001"/>
      <c r="BG15" s="1001"/>
      <c r="BH15" s="1001"/>
      <c r="BI15" s="1001"/>
      <c r="BJ15" s="1001"/>
      <c r="BK15" s="1001"/>
      <c r="BL15" s="1001"/>
      <c r="BM15" s="1001"/>
      <c r="BN15" s="1001"/>
      <c r="BO15" s="1002"/>
      <c r="BP15" s="2375"/>
      <c r="BQ15" s="1000"/>
      <c r="BR15" s="1001"/>
      <c r="BS15" s="1001"/>
      <c r="BT15" s="1001"/>
      <c r="BU15" s="1001"/>
      <c r="BV15" s="1001"/>
      <c r="BW15" s="1001"/>
      <c r="BX15" s="1001"/>
      <c r="BY15" s="1001"/>
      <c r="BZ15" s="1001"/>
      <c r="CA15" s="1001"/>
      <c r="CB15" s="1001"/>
      <c r="CC15" s="1001"/>
      <c r="CD15" s="1001"/>
      <c r="CE15" s="1001"/>
      <c r="CF15" s="1002"/>
      <c r="CG15" s="2375"/>
      <c r="CH15" s="1134"/>
      <c r="CI15" s="1135"/>
      <c r="CJ15" s="1135"/>
      <c r="CK15" s="1135"/>
      <c r="CL15" s="1135"/>
      <c r="CM15" s="1135"/>
      <c r="CN15" s="1135"/>
      <c r="CO15" s="1135"/>
      <c r="CP15" s="1135"/>
      <c r="CQ15" s="1135"/>
      <c r="CR15" s="1135"/>
      <c r="CS15" s="1135"/>
      <c r="CT15" s="1135"/>
      <c r="CU15" s="1135"/>
      <c r="CV15" s="1135"/>
      <c r="CW15" s="1136"/>
      <c r="CX15" s="2423"/>
      <c r="CY15" s="1000"/>
      <c r="CZ15" s="1001"/>
      <c r="DA15" s="1001"/>
      <c r="DB15" s="1001"/>
      <c r="DC15" s="1001"/>
      <c r="DD15" s="1001"/>
      <c r="DE15" s="1001"/>
      <c r="DF15" s="1001"/>
      <c r="DG15" s="1001"/>
      <c r="DH15" s="1001"/>
      <c r="DI15" s="1001"/>
      <c r="DJ15" s="1002"/>
      <c r="DK15" s="2375"/>
      <c r="DL15" s="1000"/>
      <c r="DM15" s="1001"/>
      <c r="DN15" s="1001"/>
      <c r="DO15" s="1001"/>
      <c r="DP15" s="1001"/>
      <c r="DQ15" s="1001"/>
      <c r="DR15" s="1001"/>
      <c r="DS15" s="1001"/>
      <c r="DT15" s="1001"/>
      <c r="DU15" s="1001"/>
      <c r="DV15" s="1001"/>
      <c r="DW15" s="1002"/>
      <c r="DX15" s="2375"/>
      <c r="DY15" s="1000"/>
      <c r="DZ15" s="1001"/>
      <c r="EA15" s="1001"/>
      <c r="EB15" s="1001"/>
      <c r="EC15" s="1001"/>
      <c r="ED15" s="1001"/>
      <c r="EE15" s="1001"/>
      <c r="EF15" s="1001"/>
      <c r="EG15" s="1001"/>
      <c r="EH15" s="1001"/>
      <c r="EI15" s="1001"/>
      <c r="EJ15" s="1002"/>
      <c r="EK15" s="3051"/>
      <c r="EL15" s="2378"/>
      <c r="EM15" s="623"/>
      <c r="EN15" s="623"/>
      <c r="EO15" s="2378"/>
      <c r="EP15" s="2378"/>
    </row>
    <row r="16" spans="1:146" x14ac:dyDescent="0.25">
      <c r="A16" s="3046"/>
      <c r="B16" s="3040"/>
      <c r="C16" s="2733"/>
      <c r="D16" s="1003"/>
      <c r="E16" s="3051"/>
      <c r="F16" s="623"/>
      <c r="G16" s="2375"/>
      <c r="H16" s="282"/>
      <c r="I16" s="623"/>
      <c r="J16" s="623"/>
      <c r="K16" s="3095"/>
      <c r="L16" s="3096"/>
      <c r="M16" s="16"/>
      <c r="N16" s="2375"/>
      <c r="O16" s="2375"/>
      <c r="P16" s="3095"/>
      <c r="Q16" s="3105"/>
      <c r="R16" s="3106"/>
      <c r="S16" s="2733"/>
      <c r="T16" s="2400"/>
      <c r="U16" s="793" t="s">
        <v>2506</v>
      </c>
      <c r="V16" s="793"/>
      <c r="W16" s="793" t="s">
        <v>2507</v>
      </c>
      <c r="X16" s="793"/>
      <c r="Y16" s="156"/>
      <c r="Z16" s="2375"/>
      <c r="AA16" s="3059"/>
      <c r="AB16" s="2687"/>
      <c r="AC16" s="2733"/>
      <c r="AD16" s="2375"/>
      <c r="AE16" s="2375"/>
      <c r="AF16" s="2427"/>
      <c r="AG16" s="2375"/>
      <c r="AH16" s="3047"/>
      <c r="AI16" s="3047"/>
      <c r="AJ16" s="3047"/>
      <c r="AK16" s="3047"/>
      <c r="AL16" s="3047"/>
      <c r="AM16" s="3047"/>
      <c r="AN16" s="2427"/>
      <c r="AO16" s="2733"/>
      <c r="AP16" s="3049"/>
      <c r="AQ16" s="2427"/>
      <c r="AR16" s="2733"/>
      <c r="AS16" s="2427"/>
      <c r="AT16" s="2733"/>
      <c r="AU16" s="2427"/>
      <c r="AV16" s="2733"/>
      <c r="AW16" s="2427"/>
      <c r="AX16" s="2733"/>
      <c r="AY16" s="2427"/>
      <c r="AZ16" s="1000"/>
      <c r="BA16" s="1001"/>
      <c r="BB16" s="1001"/>
      <c r="BC16" s="1001"/>
      <c r="BD16" s="1001"/>
      <c r="BE16" s="1001"/>
      <c r="BF16" s="1001"/>
      <c r="BG16" s="1001"/>
      <c r="BH16" s="1001"/>
      <c r="BI16" s="1001"/>
      <c r="BJ16" s="1001"/>
      <c r="BK16" s="1001"/>
      <c r="BL16" s="1001"/>
      <c r="BM16" s="1001"/>
      <c r="BN16" s="1001"/>
      <c r="BO16" s="1002"/>
      <c r="BP16" s="2375"/>
      <c r="BQ16" s="1000"/>
      <c r="BR16" s="1001"/>
      <c r="BS16" s="1001"/>
      <c r="BT16" s="1001"/>
      <c r="BU16" s="1001"/>
      <c r="BV16" s="1001"/>
      <c r="BW16" s="1001"/>
      <c r="BX16" s="1001"/>
      <c r="BY16" s="1001"/>
      <c r="BZ16" s="1001"/>
      <c r="CA16" s="1001"/>
      <c r="CB16" s="1001"/>
      <c r="CC16" s="1001"/>
      <c r="CD16" s="1001"/>
      <c r="CE16" s="1001"/>
      <c r="CF16" s="1002"/>
      <c r="CG16" s="2375"/>
      <c r="CH16" s="1134"/>
      <c r="CI16" s="1135"/>
      <c r="CJ16" s="1135"/>
      <c r="CK16" s="1135"/>
      <c r="CL16" s="1135"/>
      <c r="CM16" s="1135"/>
      <c r="CN16" s="1135"/>
      <c r="CO16" s="1135"/>
      <c r="CP16" s="1135"/>
      <c r="CQ16" s="1135"/>
      <c r="CR16" s="1135"/>
      <c r="CS16" s="1135"/>
      <c r="CT16" s="1135"/>
      <c r="CU16" s="1135"/>
      <c r="CV16" s="1135"/>
      <c r="CW16" s="1136"/>
      <c r="CX16" s="2423"/>
      <c r="CY16" s="1000"/>
      <c r="CZ16" s="1001"/>
      <c r="DA16" s="1001"/>
      <c r="DB16" s="1001"/>
      <c r="DC16" s="1001"/>
      <c r="DD16" s="1001"/>
      <c r="DE16" s="1001"/>
      <c r="DF16" s="1001"/>
      <c r="DG16" s="1001"/>
      <c r="DH16" s="1001"/>
      <c r="DI16" s="1001"/>
      <c r="DJ16" s="1002"/>
      <c r="DK16" s="2375"/>
      <c r="DL16" s="1000"/>
      <c r="DM16" s="1001"/>
      <c r="DN16" s="1001"/>
      <c r="DO16" s="1001"/>
      <c r="DP16" s="1001"/>
      <c r="DQ16" s="1001"/>
      <c r="DR16" s="1001"/>
      <c r="DS16" s="1001"/>
      <c r="DT16" s="1001"/>
      <c r="DU16" s="1001"/>
      <c r="DV16" s="1001"/>
      <c r="DW16" s="1002"/>
      <c r="DX16" s="2375"/>
      <c r="DY16" s="1000"/>
      <c r="DZ16" s="1001"/>
      <c r="EA16" s="1001"/>
      <c r="EB16" s="1001"/>
      <c r="EC16" s="1001"/>
      <c r="ED16" s="1001"/>
      <c r="EE16" s="1001"/>
      <c r="EF16" s="1001"/>
      <c r="EG16" s="1001"/>
      <c r="EH16" s="1001"/>
      <c r="EI16" s="1001"/>
      <c r="EJ16" s="1002"/>
      <c r="EK16" s="3051"/>
      <c r="EL16" s="2378"/>
      <c r="EM16" s="623"/>
      <c r="EN16" s="623"/>
      <c r="EO16" s="2378"/>
      <c r="EP16" s="2378"/>
    </row>
    <row r="17" spans="1:146" x14ac:dyDescent="0.25">
      <c r="A17" s="3046"/>
      <c r="B17" s="3040"/>
      <c r="C17" s="2733"/>
      <c r="D17" s="1003"/>
      <c r="E17" s="3051"/>
      <c r="F17" s="623"/>
      <c r="G17" s="2375"/>
      <c r="H17" s="282"/>
      <c r="I17" s="623"/>
      <c r="J17" s="623"/>
      <c r="K17" s="3095"/>
      <c r="L17" s="3096"/>
      <c r="M17" s="16"/>
      <c r="N17" s="2375"/>
      <c r="O17" s="2375"/>
      <c r="P17" s="3095"/>
      <c r="Q17" s="1639"/>
      <c r="R17" s="1638"/>
      <c r="S17" s="2733"/>
      <c r="T17" s="2400"/>
      <c r="U17" s="793" t="s">
        <v>2508</v>
      </c>
      <c r="V17" s="793"/>
      <c r="W17" s="793"/>
      <c r="X17" s="793"/>
      <c r="Y17" s="156"/>
      <c r="Z17" s="2375"/>
      <c r="AA17" s="3059"/>
      <c r="AB17" s="2734"/>
      <c r="AC17" s="2735"/>
      <c r="AD17" s="2375"/>
      <c r="AE17" s="2375"/>
      <c r="AF17" s="2427"/>
      <c r="AG17" s="2375"/>
      <c r="AH17" s="3047"/>
      <c r="AI17" s="3047"/>
      <c r="AJ17" s="3047"/>
      <c r="AK17" s="3047"/>
      <c r="AL17" s="3047"/>
      <c r="AM17" s="3047"/>
      <c r="AN17" s="3043"/>
      <c r="AO17" s="2735"/>
      <c r="AP17" s="3049"/>
      <c r="AQ17" s="3043"/>
      <c r="AR17" s="2735"/>
      <c r="AS17" s="3043"/>
      <c r="AT17" s="2735"/>
      <c r="AU17" s="3043"/>
      <c r="AV17" s="2735"/>
      <c r="AW17" s="3043"/>
      <c r="AX17" s="2735"/>
      <c r="AY17" s="2427"/>
      <c r="AZ17" s="1000"/>
      <c r="BA17" s="1001"/>
      <c r="BB17" s="1001"/>
      <c r="BC17" s="1001"/>
      <c r="BD17" s="1001"/>
      <c r="BE17" s="1001"/>
      <c r="BF17" s="1001"/>
      <c r="BG17" s="1001"/>
      <c r="BH17" s="1001"/>
      <c r="BI17" s="1001"/>
      <c r="BJ17" s="1001"/>
      <c r="BK17" s="1001"/>
      <c r="BL17" s="1001"/>
      <c r="BM17" s="1001"/>
      <c r="BN17" s="1001"/>
      <c r="BO17" s="1002"/>
      <c r="BP17" s="2375"/>
      <c r="BQ17" s="1000"/>
      <c r="BR17" s="1001"/>
      <c r="BS17" s="1001"/>
      <c r="BT17" s="1001"/>
      <c r="BU17" s="1001"/>
      <c r="BV17" s="1001"/>
      <c r="BW17" s="1001"/>
      <c r="BX17" s="1001"/>
      <c r="BY17" s="1001"/>
      <c r="BZ17" s="1001"/>
      <c r="CA17" s="1001"/>
      <c r="CB17" s="1001"/>
      <c r="CC17" s="1001"/>
      <c r="CD17" s="1001"/>
      <c r="CE17" s="1001"/>
      <c r="CF17" s="1002"/>
      <c r="CG17" s="2375"/>
      <c r="CH17" s="1134"/>
      <c r="CI17" s="1135"/>
      <c r="CJ17" s="1135"/>
      <c r="CK17" s="1135"/>
      <c r="CL17" s="1135"/>
      <c r="CM17" s="1135"/>
      <c r="CN17" s="1135"/>
      <c r="CO17" s="1135"/>
      <c r="CP17" s="1135"/>
      <c r="CQ17" s="1135"/>
      <c r="CR17" s="1135"/>
      <c r="CS17" s="1135"/>
      <c r="CT17" s="1135"/>
      <c r="CU17" s="1135"/>
      <c r="CV17" s="1135"/>
      <c r="CW17" s="1136"/>
      <c r="CX17" s="2423"/>
      <c r="CY17" s="1000"/>
      <c r="CZ17" s="1001"/>
      <c r="DA17" s="1001"/>
      <c r="DB17" s="1001"/>
      <c r="DC17" s="1001"/>
      <c r="DD17" s="1001"/>
      <c r="DE17" s="1001"/>
      <c r="DF17" s="1001"/>
      <c r="DG17" s="1001"/>
      <c r="DH17" s="1001"/>
      <c r="DI17" s="1001"/>
      <c r="DJ17" s="1002"/>
      <c r="DK17" s="2375"/>
      <c r="DL17" s="1000"/>
      <c r="DM17" s="1001"/>
      <c r="DN17" s="1001"/>
      <c r="DO17" s="1001"/>
      <c r="DP17" s="1001"/>
      <c r="DQ17" s="1001"/>
      <c r="DR17" s="1001"/>
      <c r="DS17" s="1001"/>
      <c r="DT17" s="1001"/>
      <c r="DU17" s="1001"/>
      <c r="DV17" s="1001"/>
      <c r="DW17" s="1002"/>
      <c r="DX17" s="2375"/>
      <c r="DY17" s="1000"/>
      <c r="DZ17" s="1001"/>
      <c r="EA17" s="1001"/>
      <c r="EB17" s="1001"/>
      <c r="EC17" s="1001"/>
      <c r="ED17" s="1001"/>
      <c r="EE17" s="1001"/>
      <c r="EF17" s="1001"/>
      <c r="EG17" s="1001"/>
      <c r="EH17" s="1001"/>
      <c r="EI17" s="1001"/>
      <c r="EJ17" s="1002"/>
      <c r="EK17" s="3051"/>
      <c r="EL17" s="2378"/>
      <c r="EM17" s="623"/>
      <c r="EN17" s="623"/>
      <c r="EO17" s="2378"/>
      <c r="EP17" s="2378"/>
    </row>
    <row r="18" spans="1:146" ht="27" x14ac:dyDescent="0.25">
      <c r="A18" s="3046"/>
      <c r="B18" s="3041"/>
      <c r="C18" s="2735"/>
      <c r="D18" s="1005"/>
      <c r="E18" s="1003"/>
      <c r="F18" s="623"/>
      <c r="G18" s="2797"/>
      <c r="H18" s="922"/>
      <c r="I18" s="623"/>
      <c r="J18" s="623"/>
      <c r="K18" s="3097"/>
      <c r="L18" s="3098"/>
      <c r="M18" s="1325"/>
      <c r="N18" s="623"/>
      <c r="O18" s="2797"/>
      <c r="P18" s="3097"/>
      <c r="Q18" s="999" t="s">
        <v>2509</v>
      </c>
      <c r="R18" s="999" t="s">
        <v>2510</v>
      </c>
      <c r="S18" s="2735"/>
      <c r="T18" s="3101"/>
      <c r="U18" s="794"/>
      <c r="V18" s="794"/>
      <c r="W18" s="794"/>
      <c r="X18" s="794"/>
      <c r="Y18" s="909"/>
      <c r="Z18" s="2797"/>
      <c r="AA18" s="3060"/>
      <c r="AB18" s="921" t="s">
        <v>2511</v>
      </c>
      <c r="AC18" s="921" t="s">
        <v>2512</v>
      </c>
      <c r="AD18" s="2797"/>
      <c r="AE18" s="2797"/>
      <c r="AF18" s="3043"/>
      <c r="AG18" s="2797"/>
      <c r="AH18" s="1006" t="s">
        <v>2513</v>
      </c>
      <c r="AI18" s="1006" t="s">
        <v>2514</v>
      </c>
      <c r="AJ18" s="1006" t="s">
        <v>2515</v>
      </c>
      <c r="AK18" s="1006" t="s">
        <v>2516</v>
      </c>
      <c r="AL18" s="1006" t="s">
        <v>2517</v>
      </c>
      <c r="AM18" s="1006" t="s">
        <v>2518</v>
      </c>
      <c r="AN18" s="1006" t="s">
        <v>2519</v>
      </c>
      <c r="AO18" s="1006" t="s">
        <v>2520</v>
      </c>
      <c r="AP18" s="1325"/>
      <c r="AQ18" s="1006" t="s">
        <v>2521</v>
      </c>
      <c r="AR18" s="1006" t="s">
        <v>2522</v>
      </c>
      <c r="AS18" s="1006" t="s">
        <v>2523</v>
      </c>
      <c r="AT18" s="1006" t="s">
        <v>2524</v>
      </c>
      <c r="AU18" s="1006" t="s">
        <v>2525</v>
      </c>
      <c r="AV18" s="1006" t="s">
        <v>2526</v>
      </c>
      <c r="AW18" s="1006" t="s">
        <v>2527</v>
      </c>
      <c r="AX18" s="1006" t="s">
        <v>2528</v>
      </c>
      <c r="AY18" s="3043"/>
      <c r="AZ18" s="3071" t="s">
        <v>2529</v>
      </c>
      <c r="BA18" s="3071"/>
      <c r="BB18" s="3071" t="s">
        <v>2530</v>
      </c>
      <c r="BC18" s="3071"/>
      <c r="BD18" s="3071" t="s">
        <v>2531</v>
      </c>
      <c r="BE18" s="3071"/>
      <c r="BF18" s="3071" t="s">
        <v>2532</v>
      </c>
      <c r="BG18" s="3071"/>
      <c r="BH18" s="3071" t="s">
        <v>2533</v>
      </c>
      <c r="BI18" s="3071"/>
      <c r="BJ18" s="3071" t="s">
        <v>2534</v>
      </c>
      <c r="BK18" s="3071"/>
      <c r="BL18" s="3071" t="s">
        <v>2535</v>
      </c>
      <c r="BM18" s="3071"/>
      <c r="BN18" s="3071" t="s">
        <v>2536</v>
      </c>
      <c r="BO18" s="3071"/>
      <c r="BP18" s="2797"/>
      <c r="BQ18" s="3071" t="s">
        <v>2537</v>
      </c>
      <c r="BR18" s="3071"/>
      <c r="BS18" s="3071" t="s">
        <v>2538</v>
      </c>
      <c r="BT18" s="3071"/>
      <c r="BU18" s="3071" t="s">
        <v>2539</v>
      </c>
      <c r="BV18" s="3071"/>
      <c r="BW18" s="3071" t="s">
        <v>2540</v>
      </c>
      <c r="BX18" s="3071"/>
      <c r="BY18" s="3071" t="s">
        <v>2541</v>
      </c>
      <c r="BZ18" s="3071"/>
      <c r="CA18" s="3071" t="s">
        <v>2542</v>
      </c>
      <c r="CB18" s="3071"/>
      <c r="CC18" s="3071" t="s">
        <v>2543</v>
      </c>
      <c r="CD18" s="3071"/>
      <c r="CE18" s="3071" t="s">
        <v>2544</v>
      </c>
      <c r="CF18" s="3071"/>
      <c r="CG18" s="2797"/>
      <c r="CH18" s="3071" t="s">
        <v>2545</v>
      </c>
      <c r="CI18" s="3071"/>
      <c r="CJ18" s="3071" t="s">
        <v>2546</v>
      </c>
      <c r="CK18" s="3071"/>
      <c r="CL18" s="3071" t="s">
        <v>2547</v>
      </c>
      <c r="CM18" s="3071"/>
      <c r="CN18" s="3071" t="s">
        <v>2548</v>
      </c>
      <c r="CO18" s="3071"/>
      <c r="CP18" s="3071" t="s">
        <v>2549</v>
      </c>
      <c r="CQ18" s="3071"/>
      <c r="CR18" s="3071" t="s">
        <v>2550</v>
      </c>
      <c r="CS18" s="3071"/>
      <c r="CT18" s="3071" t="s">
        <v>2551</v>
      </c>
      <c r="CU18" s="3071"/>
      <c r="CV18" s="3071" t="s">
        <v>2552</v>
      </c>
      <c r="CW18" s="3071"/>
      <c r="CX18" s="2885"/>
      <c r="CY18" s="3080" t="s">
        <v>2553</v>
      </c>
      <c r="CZ18" s="3081"/>
      <c r="DA18" s="3081"/>
      <c r="DB18" s="3071" t="s">
        <v>2554</v>
      </c>
      <c r="DC18" s="3071"/>
      <c r="DD18" s="3071"/>
      <c r="DE18" s="3080" t="s">
        <v>2555</v>
      </c>
      <c r="DF18" s="3081"/>
      <c r="DG18" s="3082"/>
      <c r="DH18" s="3071" t="s">
        <v>2556</v>
      </c>
      <c r="DI18" s="3071"/>
      <c r="DJ18" s="3071"/>
      <c r="DK18" s="2797"/>
      <c r="DL18" s="3080" t="s">
        <v>2557</v>
      </c>
      <c r="DM18" s="3081"/>
      <c r="DN18" s="3081"/>
      <c r="DO18" s="3071" t="s">
        <v>2558</v>
      </c>
      <c r="DP18" s="3071"/>
      <c r="DQ18" s="3071"/>
      <c r="DR18" s="3080" t="s">
        <v>2559</v>
      </c>
      <c r="DS18" s="3081"/>
      <c r="DT18" s="3082"/>
      <c r="DU18" s="3071" t="s">
        <v>2560</v>
      </c>
      <c r="DV18" s="3071"/>
      <c r="DW18" s="3071"/>
      <c r="DX18" s="2797"/>
      <c r="DY18" s="3080" t="s">
        <v>2561</v>
      </c>
      <c r="DZ18" s="3081"/>
      <c r="EA18" s="3081"/>
      <c r="EB18" s="3071" t="s">
        <v>2562</v>
      </c>
      <c r="EC18" s="3071"/>
      <c r="ED18" s="3071"/>
      <c r="EE18" s="3080" t="s">
        <v>2563</v>
      </c>
      <c r="EF18" s="3081"/>
      <c r="EG18" s="3082"/>
      <c r="EH18" s="3071" t="s">
        <v>2564</v>
      </c>
      <c r="EI18" s="3071"/>
      <c r="EJ18" s="3071"/>
      <c r="EK18" s="3074"/>
      <c r="EL18" s="3070"/>
      <c r="EM18" s="741"/>
      <c r="EN18" s="741"/>
      <c r="EO18" s="3070"/>
      <c r="EP18" s="3070"/>
    </row>
    <row r="19" spans="1:146" ht="13.5" customHeight="1" x14ac:dyDescent="0.25">
      <c r="A19" s="3045"/>
      <c r="B19" s="1820" t="s">
        <v>2565</v>
      </c>
      <c r="C19" s="1641" t="s">
        <v>2566</v>
      </c>
      <c r="D19" s="1008" t="s">
        <v>2567</v>
      </c>
      <c r="E19" s="1008" t="s">
        <v>2568</v>
      </c>
      <c r="F19" s="1007" t="s">
        <v>2569</v>
      </c>
      <c r="G19" s="1007" t="s">
        <v>2570</v>
      </c>
      <c r="H19" s="1007" t="s">
        <v>2571</v>
      </c>
      <c r="I19" s="1007" t="s">
        <v>2572</v>
      </c>
      <c r="J19" s="1007" t="s">
        <v>2573</v>
      </c>
      <c r="K19" s="1007" t="s">
        <v>2574</v>
      </c>
      <c r="L19" s="1007" t="s">
        <v>2575</v>
      </c>
      <c r="M19" s="1007" t="s">
        <v>2576</v>
      </c>
      <c r="N19" s="1007" t="s">
        <v>2577</v>
      </c>
      <c r="O19" s="1007" t="s">
        <v>2578</v>
      </c>
      <c r="P19" s="1796" t="s">
        <v>2579</v>
      </c>
      <c r="Q19" s="1007" t="s">
        <v>2580</v>
      </c>
      <c r="R19" s="1007" t="s">
        <v>2581</v>
      </c>
      <c r="S19" s="1009" t="s">
        <v>2582</v>
      </c>
      <c r="T19" s="1009" t="s">
        <v>2583</v>
      </c>
      <c r="U19" s="1009" t="s">
        <v>2584</v>
      </c>
      <c r="V19" s="1009" t="s">
        <v>2585</v>
      </c>
      <c r="W19" s="1009" t="s">
        <v>2586</v>
      </c>
      <c r="X19" s="1009" t="s">
        <v>2587</v>
      </c>
      <c r="Y19" s="1009" t="s">
        <v>2588</v>
      </c>
      <c r="Z19" s="1010" t="s">
        <v>2589</v>
      </c>
      <c r="AA19" s="1011" t="s">
        <v>2590</v>
      </c>
      <c r="AB19" s="1011" t="s">
        <v>2591</v>
      </c>
      <c r="AC19" s="1011" t="s">
        <v>2592</v>
      </c>
      <c r="AD19" s="1011" t="s">
        <v>2593</v>
      </c>
      <c r="AE19" s="1010" t="s">
        <v>2594</v>
      </c>
      <c r="AF19" s="1010" t="s">
        <v>2595</v>
      </c>
      <c r="AG19" s="1010" t="s">
        <v>2596</v>
      </c>
      <c r="AH19" s="1010" t="s">
        <v>2597</v>
      </c>
      <c r="AI19" s="1011" t="s">
        <v>2598</v>
      </c>
      <c r="AJ19" s="1010" t="s">
        <v>2599</v>
      </c>
      <c r="AK19" s="1011" t="s">
        <v>2600</v>
      </c>
      <c r="AL19" s="1010" t="s">
        <v>2601</v>
      </c>
      <c r="AM19" s="1011" t="s">
        <v>2602</v>
      </c>
      <c r="AN19" s="1010" t="s">
        <v>2603</v>
      </c>
      <c r="AO19" s="1011" t="s">
        <v>2604</v>
      </c>
      <c r="AP19" s="1010" t="s">
        <v>2605</v>
      </c>
      <c r="AQ19" s="1010" t="s">
        <v>2606</v>
      </c>
      <c r="AR19" s="1011" t="s">
        <v>2607</v>
      </c>
      <c r="AS19" s="1010" t="s">
        <v>2608</v>
      </c>
      <c r="AT19" s="1011" t="s">
        <v>2609</v>
      </c>
      <c r="AU19" s="1010" t="s">
        <v>2610</v>
      </c>
      <c r="AV19" s="1011" t="s">
        <v>2611</v>
      </c>
      <c r="AW19" s="1010" t="s">
        <v>2612</v>
      </c>
      <c r="AX19" s="1011" t="s">
        <v>2613</v>
      </c>
      <c r="AY19" s="933" t="s">
        <v>2614</v>
      </c>
      <c r="AZ19" s="1013" t="s">
        <v>2615</v>
      </c>
      <c r="BA19" s="1013" t="s">
        <v>2616</v>
      </c>
      <c r="BB19" s="1013" t="s">
        <v>2617</v>
      </c>
      <c r="BC19" s="1013" t="s">
        <v>2618</v>
      </c>
      <c r="BD19" s="1013" t="s">
        <v>2619</v>
      </c>
      <c r="BE19" s="1013" t="s">
        <v>2620</v>
      </c>
      <c r="BF19" s="1013" t="s">
        <v>2621</v>
      </c>
      <c r="BG19" s="1013" t="s">
        <v>2622</v>
      </c>
      <c r="BH19" s="1013" t="s">
        <v>2623</v>
      </c>
      <c r="BI19" s="1013" t="s">
        <v>2624</v>
      </c>
      <c r="BJ19" s="1013" t="s">
        <v>2625</v>
      </c>
      <c r="BK19" s="1013" t="s">
        <v>2626</v>
      </c>
      <c r="BL19" s="1013" t="s">
        <v>2627</v>
      </c>
      <c r="BM19" s="1013" t="s">
        <v>2628</v>
      </c>
      <c r="BN19" s="1013" t="s">
        <v>2629</v>
      </c>
      <c r="BO19" s="1013" t="s">
        <v>2630</v>
      </c>
      <c r="BP19" s="933" t="s">
        <v>2631</v>
      </c>
      <c r="BQ19" s="1013" t="s">
        <v>2632</v>
      </c>
      <c r="BR19" s="1013" t="s">
        <v>2633</v>
      </c>
      <c r="BS19" s="1013" t="s">
        <v>2634</v>
      </c>
      <c r="BT19" s="1013" t="s">
        <v>2635</v>
      </c>
      <c r="BU19" s="1013" t="s">
        <v>2636</v>
      </c>
      <c r="BV19" s="1013" t="s">
        <v>2637</v>
      </c>
      <c r="BW19" s="1013" t="s">
        <v>2638</v>
      </c>
      <c r="BX19" s="1013" t="s">
        <v>2639</v>
      </c>
      <c r="BY19" s="1013" t="s">
        <v>2640</v>
      </c>
      <c r="BZ19" s="1013" t="s">
        <v>2641</v>
      </c>
      <c r="CA19" s="1013" t="s">
        <v>2642</v>
      </c>
      <c r="CB19" s="1013" t="s">
        <v>2643</v>
      </c>
      <c r="CC19" s="1013" t="s">
        <v>2644</v>
      </c>
      <c r="CD19" s="1013" t="s">
        <v>2645</v>
      </c>
      <c r="CE19" s="1013" t="s">
        <v>2646</v>
      </c>
      <c r="CF19" s="1013" t="s">
        <v>2647</v>
      </c>
      <c r="CG19" s="933" t="s">
        <v>2648</v>
      </c>
      <c r="CH19" s="1013" t="s">
        <v>2649</v>
      </c>
      <c r="CI19" s="1013" t="s">
        <v>2650</v>
      </c>
      <c r="CJ19" s="1013" t="s">
        <v>2651</v>
      </c>
      <c r="CK19" s="1013" t="s">
        <v>2652</v>
      </c>
      <c r="CL19" s="1013" t="s">
        <v>2653</v>
      </c>
      <c r="CM19" s="1013" t="s">
        <v>2654</v>
      </c>
      <c r="CN19" s="1013" t="s">
        <v>2655</v>
      </c>
      <c r="CO19" s="1013" t="s">
        <v>2656</v>
      </c>
      <c r="CP19" s="1013" t="s">
        <v>2657</v>
      </c>
      <c r="CQ19" s="1013" t="s">
        <v>2658</v>
      </c>
      <c r="CR19" s="1013" t="s">
        <v>2659</v>
      </c>
      <c r="CS19" s="1013" t="s">
        <v>2660</v>
      </c>
      <c r="CT19" s="1013" t="s">
        <v>2661</v>
      </c>
      <c r="CU19" s="1013" t="s">
        <v>2662</v>
      </c>
      <c r="CV19" s="1013" t="s">
        <v>2663</v>
      </c>
      <c r="CW19" s="1013" t="s">
        <v>2664</v>
      </c>
      <c r="CX19" s="1007" t="s">
        <v>2665</v>
      </c>
      <c r="CY19" s="1014" t="s">
        <v>2666</v>
      </c>
      <c r="CZ19" s="1013" t="s">
        <v>2667</v>
      </c>
      <c r="DA19" s="1013" t="s">
        <v>2668</v>
      </c>
      <c r="DB19" s="1014" t="s">
        <v>2669</v>
      </c>
      <c r="DC19" s="1013" t="s">
        <v>2670</v>
      </c>
      <c r="DD19" s="1013" t="s">
        <v>2671</v>
      </c>
      <c r="DE19" s="1014" t="s">
        <v>2672</v>
      </c>
      <c r="DF19" s="1013" t="s">
        <v>2673</v>
      </c>
      <c r="DG19" s="1013" t="s">
        <v>2674</v>
      </c>
      <c r="DH19" s="1012" t="s">
        <v>2675</v>
      </c>
      <c r="DI19" s="1013" t="s">
        <v>2676</v>
      </c>
      <c r="DJ19" s="1013" t="s">
        <v>2677</v>
      </c>
      <c r="DK19" s="1007" t="s">
        <v>2678</v>
      </c>
      <c r="DL19" s="1014" t="s">
        <v>2679</v>
      </c>
      <c r="DM19" s="1013" t="s">
        <v>2680</v>
      </c>
      <c r="DN19" s="1013" t="s">
        <v>2681</v>
      </c>
      <c r="DO19" s="1014" t="s">
        <v>2682</v>
      </c>
      <c r="DP19" s="1013" t="s">
        <v>2683</v>
      </c>
      <c r="DQ19" s="1013" t="s">
        <v>2684</v>
      </c>
      <c r="DR19" s="1014" t="s">
        <v>2685</v>
      </c>
      <c r="DS19" s="1013" t="s">
        <v>2686</v>
      </c>
      <c r="DT19" s="1013" t="s">
        <v>2687</v>
      </c>
      <c r="DU19" s="1012" t="s">
        <v>2688</v>
      </c>
      <c r="DV19" s="1013" t="s">
        <v>2689</v>
      </c>
      <c r="DW19" s="1013" t="s">
        <v>2690</v>
      </c>
      <c r="DX19" s="1007" t="s">
        <v>2691</v>
      </c>
      <c r="DY19" s="1014" t="s">
        <v>2692</v>
      </c>
      <c r="DZ19" s="1013" t="s">
        <v>2693</v>
      </c>
      <c r="EA19" s="1013" t="s">
        <v>2694</v>
      </c>
      <c r="EB19" s="1014" t="s">
        <v>2695</v>
      </c>
      <c r="EC19" s="1013" t="s">
        <v>2696</v>
      </c>
      <c r="ED19" s="1013" t="s">
        <v>2697</v>
      </c>
      <c r="EE19" s="1014" t="s">
        <v>2698</v>
      </c>
      <c r="EF19" s="1013" t="s">
        <v>2699</v>
      </c>
      <c r="EG19" s="1013" t="s">
        <v>2700</v>
      </c>
      <c r="EH19" s="1012" t="s">
        <v>2701</v>
      </c>
      <c r="EI19" s="1013" t="s">
        <v>2702</v>
      </c>
      <c r="EJ19" s="1013" t="s">
        <v>2703</v>
      </c>
      <c r="EK19" s="1011" t="s">
        <v>2704</v>
      </c>
      <c r="EL19" s="1007" t="s">
        <v>2705</v>
      </c>
      <c r="EM19" s="1007" t="s">
        <v>2706</v>
      </c>
      <c r="EN19" s="1007" t="s">
        <v>2707</v>
      </c>
      <c r="EO19" s="1007" t="s">
        <v>2708</v>
      </c>
      <c r="EP19" s="1007" t="s">
        <v>2709</v>
      </c>
    </row>
    <row r="20" spans="1:146" ht="18.2" customHeight="1" x14ac:dyDescent="0.25">
      <c r="A20" s="1640" t="s">
        <v>2710</v>
      </c>
      <c r="B20" s="158"/>
      <c r="C20" s="1642"/>
      <c r="D20" s="158"/>
      <c r="E20" s="1019"/>
      <c r="F20" s="160"/>
      <c r="G20" s="160"/>
      <c r="H20" s="1015"/>
      <c r="I20" s="160"/>
      <c r="J20" s="160"/>
      <c r="K20" s="160"/>
      <c r="L20" s="160"/>
      <c r="M20" s="160"/>
      <c r="N20" s="160"/>
      <c r="O20" s="160"/>
      <c r="P20" s="160"/>
      <c r="Q20" s="1695"/>
      <c r="R20" s="1695"/>
      <c r="S20" s="624"/>
      <c r="T20" s="624"/>
      <c r="U20" s="624"/>
      <c r="V20" s="624"/>
      <c r="W20" s="624"/>
      <c r="X20" s="624"/>
      <c r="Y20" s="624"/>
      <c r="Z20" s="1016"/>
      <c r="AA20" s="937"/>
      <c r="AB20" s="937"/>
      <c r="AC20" s="937"/>
      <c r="AD20" s="937"/>
      <c r="AE20" s="1016"/>
      <c r="AF20" s="1016"/>
      <c r="AG20" s="1016"/>
      <c r="AH20" s="937"/>
      <c r="AI20" s="937"/>
      <c r="AJ20" s="937"/>
      <c r="AK20" s="937"/>
      <c r="AL20" s="937"/>
      <c r="AM20" s="937"/>
      <c r="AN20" s="937"/>
      <c r="AO20" s="937"/>
      <c r="AP20" s="1016"/>
      <c r="AQ20" s="937"/>
      <c r="AR20" s="937"/>
      <c r="AS20" s="937"/>
      <c r="AT20" s="937"/>
      <c r="AU20" s="937"/>
      <c r="AV20" s="937"/>
      <c r="AW20" s="937"/>
      <c r="AX20" s="937"/>
      <c r="AY20" s="933"/>
      <c r="AZ20" s="937"/>
      <c r="BA20" s="937"/>
      <c r="BB20" s="937"/>
      <c r="BC20" s="937"/>
      <c r="BD20" s="937"/>
      <c r="BE20" s="937"/>
      <c r="BF20" s="937"/>
      <c r="BG20" s="937"/>
      <c r="BH20" s="937"/>
      <c r="BI20" s="937"/>
      <c r="BJ20" s="937"/>
      <c r="BK20" s="937"/>
      <c r="BL20" s="937"/>
      <c r="BM20" s="937"/>
      <c r="BN20" s="937"/>
      <c r="BO20" s="937"/>
      <c r="BP20" s="933"/>
      <c r="BQ20" s="937"/>
      <c r="BR20" s="937"/>
      <c r="BS20" s="937"/>
      <c r="BT20" s="937"/>
      <c r="BU20" s="937"/>
      <c r="BV20" s="937"/>
      <c r="BW20" s="937"/>
      <c r="BX20" s="937"/>
      <c r="BY20" s="937"/>
      <c r="BZ20" s="937"/>
      <c r="CA20" s="937"/>
      <c r="CB20" s="937"/>
      <c r="CC20" s="937"/>
      <c r="CD20" s="937"/>
      <c r="CE20" s="937"/>
      <c r="CF20" s="937"/>
      <c r="CG20" s="933"/>
      <c r="CH20" s="937"/>
      <c r="CI20" s="937"/>
      <c r="CJ20" s="937"/>
      <c r="CK20" s="937"/>
      <c r="CL20" s="937"/>
      <c r="CM20" s="937"/>
      <c r="CN20" s="937"/>
      <c r="CO20" s="937"/>
      <c r="CP20" s="937"/>
      <c r="CQ20" s="937"/>
      <c r="CR20" s="937"/>
      <c r="CS20" s="937"/>
      <c r="CT20" s="937"/>
      <c r="CU20" s="937"/>
      <c r="CV20" s="937"/>
      <c r="CW20" s="937"/>
      <c r="CX20" s="933"/>
      <c r="CY20" s="937"/>
      <c r="CZ20" s="937"/>
      <c r="DA20" s="937"/>
      <c r="DB20" s="937"/>
      <c r="DC20" s="937"/>
      <c r="DD20" s="937"/>
      <c r="DE20" s="937"/>
      <c r="DF20" s="937"/>
      <c r="DG20" s="937"/>
      <c r="DH20" s="937"/>
      <c r="DI20" s="937"/>
      <c r="DJ20" s="937"/>
      <c r="DK20" s="933"/>
      <c r="DL20" s="937"/>
      <c r="DM20" s="937"/>
      <c r="DN20" s="937"/>
      <c r="DO20" s="937"/>
      <c r="DP20" s="937"/>
      <c r="DQ20" s="937"/>
      <c r="DR20" s="937"/>
      <c r="DS20" s="937"/>
      <c r="DT20" s="937"/>
      <c r="DU20" s="937"/>
      <c r="DV20" s="937"/>
      <c r="DW20" s="937"/>
      <c r="DX20" s="933"/>
      <c r="DY20" s="937"/>
      <c r="DZ20" s="937"/>
      <c r="EA20" s="937"/>
      <c r="EB20" s="937"/>
      <c r="EC20" s="937"/>
      <c r="ED20" s="937"/>
      <c r="EE20" s="937"/>
      <c r="EF20" s="937"/>
      <c r="EG20" s="937"/>
      <c r="EH20" s="937"/>
      <c r="EI20" s="937"/>
      <c r="EJ20" s="937"/>
      <c r="EK20" s="937"/>
      <c r="EL20" s="1015"/>
      <c r="EM20" s="1015"/>
      <c r="EN20" s="1015"/>
      <c r="EO20" s="1015"/>
      <c r="EP20" s="1015"/>
    </row>
    <row r="21" spans="1:146" ht="18.2" customHeight="1" x14ac:dyDescent="0.25">
      <c r="A21" s="1640" t="s">
        <v>2711</v>
      </c>
      <c r="B21" s="158"/>
      <c r="C21" s="1642"/>
      <c r="D21" s="158"/>
      <c r="E21" s="1019"/>
      <c r="F21" s="160"/>
      <c r="G21" s="160"/>
      <c r="H21" s="1015"/>
      <c r="I21" s="160"/>
      <c r="J21" s="160"/>
      <c r="K21" s="160"/>
      <c r="L21" s="160"/>
      <c r="M21" s="160"/>
      <c r="N21" s="160"/>
      <c r="O21" s="160"/>
      <c r="P21" s="160"/>
      <c r="Q21" s="624"/>
      <c r="R21" s="624"/>
      <c r="S21" s="624"/>
      <c r="T21" s="624"/>
      <c r="U21" s="624"/>
      <c r="V21" s="624"/>
      <c r="W21" s="624"/>
      <c r="X21" s="624"/>
      <c r="Y21" s="624"/>
      <c r="Z21" s="1016"/>
      <c r="AA21" s="937"/>
      <c r="AB21" s="937"/>
      <c r="AC21" s="937"/>
      <c r="AD21" s="937"/>
      <c r="AE21" s="1016"/>
      <c r="AF21" s="1016"/>
      <c r="AG21" s="1016"/>
      <c r="AH21" s="937"/>
      <c r="AI21" s="937"/>
      <c r="AJ21" s="937"/>
      <c r="AK21" s="937"/>
      <c r="AL21" s="937"/>
      <c r="AM21" s="937"/>
      <c r="AN21" s="937"/>
      <c r="AO21" s="937"/>
      <c r="AP21" s="1016"/>
      <c r="AQ21" s="937"/>
      <c r="AR21" s="937"/>
      <c r="AS21" s="937"/>
      <c r="AT21" s="937"/>
      <c r="AU21" s="937"/>
      <c r="AV21" s="937"/>
      <c r="AW21" s="937"/>
      <c r="AX21" s="937"/>
      <c r="AY21" s="1017"/>
      <c r="AZ21" s="1018"/>
      <c r="BA21" s="1018"/>
      <c r="BB21" s="1018"/>
      <c r="BC21" s="1018"/>
      <c r="BD21" s="1018"/>
      <c r="BE21" s="1018"/>
      <c r="BF21" s="1018"/>
      <c r="BG21" s="1018"/>
      <c r="BH21" s="1018"/>
      <c r="BI21" s="1018"/>
      <c r="BJ21" s="1018"/>
      <c r="BK21" s="1018"/>
      <c r="BL21" s="1018"/>
      <c r="BM21" s="1018"/>
      <c r="BN21" s="1018"/>
      <c r="BO21" s="1018"/>
      <c r="BP21" s="1017"/>
      <c r="BQ21" s="1018"/>
      <c r="BR21" s="1018"/>
      <c r="BS21" s="1018"/>
      <c r="BT21" s="1018"/>
      <c r="BU21" s="1018"/>
      <c r="BV21" s="1018"/>
      <c r="BW21" s="1018"/>
      <c r="BX21" s="1018"/>
      <c r="BY21" s="1018"/>
      <c r="BZ21" s="1018"/>
      <c r="CA21" s="1018"/>
      <c r="CB21" s="1018"/>
      <c r="CC21" s="1018"/>
      <c r="CD21" s="1018"/>
      <c r="CE21" s="1018"/>
      <c r="CF21" s="1018"/>
      <c r="CG21" s="1017"/>
      <c r="CH21" s="1018"/>
      <c r="CI21" s="1018"/>
      <c r="CJ21" s="1018"/>
      <c r="CK21" s="1018"/>
      <c r="CL21" s="1018"/>
      <c r="CM21" s="1018"/>
      <c r="CN21" s="1018"/>
      <c r="CO21" s="1018"/>
      <c r="CP21" s="1018"/>
      <c r="CQ21" s="1018"/>
      <c r="CR21" s="1018"/>
      <c r="CS21" s="1018"/>
      <c r="CT21" s="1018"/>
      <c r="CU21" s="1018"/>
      <c r="CV21" s="1018"/>
      <c r="CW21" s="1018"/>
      <c r="CX21" s="1017"/>
      <c r="CY21" s="1018"/>
      <c r="CZ21" s="1018"/>
      <c r="DA21" s="1018"/>
      <c r="DB21" s="1018"/>
      <c r="DC21" s="1018"/>
      <c r="DD21" s="1018"/>
      <c r="DE21" s="1018"/>
      <c r="DF21" s="1018"/>
      <c r="DG21" s="1018"/>
      <c r="DH21" s="1018"/>
      <c r="DI21" s="1018"/>
      <c r="DJ21" s="1018"/>
      <c r="DK21" s="1017"/>
      <c r="DL21" s="1018"/>
      <c r="DM21" s="1018"/>
      <c r="DN21" s="1018"/>
      <c r="DO21" s="1018"/>
      <c r="DP21" s="1018"/>
      <c r="DQ21" s="1018"/>
      <c r="DR21" s="1018"/>
      <c r="DS21" s="1018"/>
      <c r="DT21" s="1018"/>
      <c r="DU21" s="1018"/>
      <c r="DV21" s="1018"/>
      <c r="DW21" s="1018"/>
      <c r="DX21" s="1017"/>
      <c r="DY21" s="1018"/>
      <c r="DZ21" s="1018"/>
      <c r="EA21" s="1018"/>
      <c r="EB21" s="1018"/>
      <c r="EC21" s="1018"/>
      <c r="ED21" s="1018"/>
      <c r="EE21" s="1018"/>
      <c r="EF21" s="1018"/>
      <c r="EG21" s="1018"/>
      <c r="EH21" s="1018"/>
      <c r="EI21" s="1018"/>
      <c r="EJ21" s="1018"/>
      <c r="EK21" s="937"/>
      <c r="EL21" s="1015"/>
      <c r="EM21" s="1015"/>
      <c r="EN21" s="1015"/>
      <c r="EO21" s="1015"/>
      <c r="EP21" s="1015"/>
    </row>
    <row r="22" spans="1:146" ht="18.2" customHeight="1" x14ac:dyDescent="0.25">
      <c r="A22" s="1640" t="s">
        <v>2712</v>
      </c>
      <c r="B22" s="158"/>
      <c r="C22" s="1642"/>
      <c r="D22" s="158"/>
      <c r="E22" s="1019"/>
      <c r="F22" s="160"/>
      <c r="G22" s="160"/>
      <c r="H22" s="1015"/>
      <c r="I22" s="160"/>
      <c r="J22" s="160"/>
      <c r="K22" s="160"/>
      <c r="L22" s="160"/>
      <c r="M22" s="160"/>
      <c r="N22" s="160"/>
      <c r="O22" s="160"/>
      <c r="P22" s="160"/>
      <c r="Q22" s="624"/>
      <c r="R22" s="624"/>
      <c r="S22" s="624"/>
      <c r="T22" s="624"/>
      <c r="U22" s="624"/>
      <c r="V22" s="624"/>
      <c r="W22" s="624"/>
      <c r="X22" s="624"/>
      <c r="Y22" s="624"/>
      <c r="Z22" s="1016"/>
      <c r="AA22" s="937"/>
      <c r="AB22" s="937"/>
      <c r="AC22" s="937"/>
      <c r="AD22" s="937"/>
      <c r="AE22" s="1016"/>
      <c r="AF22" s="1016"/>
      <c r="AG22" s="1016"/>
      <c r="AH22" s="937"/>
      <c r="AI22" s="937"/>
      <c r="AJ22" s="937"/>
      <c r="AK22" s="937"/>
      <c r="AL22" s="937"/>
      <c r="AM22" s="937"/>
      <c r="AN22" s="937"/>
      <c r="AO22" s="937"/>
      <c r="AP22" s="1016"/>
      <c r="AQ22" s="937"/>
      <c r="AR22" s="937"/>
      <c r="AS22" s="937"/>
      <c r="AT22" s="937"/>
      <c r="AU22" s="937"/>
      <c r="AV22" s="937"/>
      <c r="AW22" s="937"/>
      <c r="AX22" s="937"/>
      <c r="AY22" s="1017"/>
      <c r="AZ22" s="1018"/>
      <c r="BA22" s="1018"/>
      <c r="BB22" s="1018"/>
      <c r="BC22" s="1018"/>
      <c r="BD22" s="1018"/>
      <c r="BE22" s="1018"/>
      <c r="BF22" s="1018"/>
      <c r="BG22" s="1018"/>
      <c r="BH22" s="1018"/>
      <c r="BI22" s="1018"/>
      <c r="BJ22" s="1018"/>
      <c r="BK22" s="1018"/>
      <c r="BL22" s="1018"/>
      <c r="BM22" s="1018"/>
      <c r="BN22" s="1018"/>
      <c r="BO22" s="1018"/>
      <c r="BP22" s="1017"/>
      <c r="BQ22" s="1018"/>
      <c r="BR22" s="1018"/>
      <c r="BS22" s="1018"/>
      <c r="BT22" s="1018"/>
      <c r="BU22" s="1018"/>
      <c r="BV22" s="1018"/>
      <c r="BW22" s="1018"/>
      <c r="BX22" s="1018"/>
      <c r="BY22" s="1018"/>
      <c r="BZ22" s="1018"/>
      <c r="CA22" s="1018"/>
      <c r="CB22" s="1018"/>
      <c r="CC22" s="1018"/>
      <c r="CD22" s="1018"/>
      <c r="CE22" s="1018"/>
      <c r="CF22" s="1018"/>
      <c r="CG22" s="1017"/>
      <c r="CH22" s="1018"/>
      <c r="CI22" s="1018"/>
      <c r="CJ22" s="1018"/>
      <c r="CK22" s="1018"/>
      <c r="CL22" s="1018"/>
      <c r="CM22" s="1018"/>
      <c r="CN22" s="1018"/>
      <c r="CO22" s="1018"/>
      <c r="CP22" s="1018"/>
      <c r="CQ22" s="1018"/>
      <c r="CR22" s="1018"/>
      <c r="CS22" s="1018"/>
      <c r="CT22" s="1018"/>
      <c r="CU22" s="1018"/>
      <c r="CV22" s="1018"/>
      <c r="CW22" s="1018"/>
      <c r="CX22" s="1017"/>
      <c r="CY22" s="1018"/>
      <c r="CZ22" s="1018"/>
      <c r="DA22" s="1018"/>
      <c r="DB22" s="1018"/>
      <c r="DC22" s="1018"/>
      <c r="DD22" s="1018"/>
      <c r="DE22" s="1018"/>
      <c r="DF22" s="1018"/>
      <c r="DG22" s="1018"/>
      <c r="DH22" s="1018"/>
      <c r="DI22" s="1018"/>
      <c r="DJ22" s="1018"/>
      <c r="DK22" s="1017"/>
      <c r="DL22" s="1018"/>
      <c r="DM22" s="1018"/>
      <c r="DN22" s="1018"/>
      <c r="DO22" s="1018"/>
      <c r="DP22" s="1018"/>
      <c r="DQ22" s="1018"/>
      <c r="DR22" s="1018"/>
      <c r="DS22" s="1018"/>
      <c r="DT22" s="1018"/>
      <c r="DU22" s="1018"/>
      <c r="DV22" s="1018"/>
      <c r="DW22" s="1018"/>
      <c r="DX22" s="1017"/>
      <c r="DY22" s="1018"/>
      <c r="DZ22" s="1018"/>
      <c r="EA22" s="1018"/>
      <c r="EB22" s="1018"/>
      <c r="EC22" s="1018"/>
      <c r="ED22" s="1018"/>
      <c r="EE22" s="1018"/>
      <c r="EF22" s="1018"/>
      <c r="EG22" s="1018"/>
      <c r="EH22" s="1018"/>
      <c r="EI22" s="1018"/>
      <c r="EJ22" s="1018"/>
      <c r="EK22" s="937"/>
      <c r="EL22" s="1015"/>
      <c r="EM22" s="1015"/>
      <c r="EN22" s="1015"/>
      <c r="EO22" s="1015"/>
      <c r="EP22" s="1015"/>
    </row>
    <row r="23" spans="1:146" ht="18.2" customHeight="1" x14ac:dyDescent="0.25">
      <c r="A23" s="1640" t="s">
        <v>2713</v>
      </c>
      <c r="B23" s="158"/>
      <c r="C23" s="1642"/>
      <c r="D23" s="158"/>
      <c r="E23" s="1019"/>
      <c r="F23" s="160"/>
      <c r="G23" s="160"/>
      <c r="H23" s="1015"/>
      <c r="I23" s="160"/>
      <c r="J23" s="160"/>
      <c r="K23" s="160"/>
      <c r="L23" s="160"/>
      <c r="M23" s="160"/>
      <c r="N23" s="160"/>
      <c r="O23" s="160"/>
      <c r="P23" s="160"/>
      <c r="Q23" s="624"/>
      <c r="R23" s="624"/>
      <c r="S23" s="624"/>
      <c r="T23" s="624"/>
      <c r="U23" s="624"/>
      <c r="V23" s="624"/>
      <c r="W23" s="624"/>
      <c r="X23" s="624"/>
      <c r="Y23" s="624"/>
      <c r="Z23" s="1016"/>
      <c r="AA23" s="937"/>
      <c r="AB23" s="937"/>
      <c r="AC23" s="937"/>
      <c r="AD23" s="937"/>
      <c r="AE23" s="1016"/>
      <c r="AF23" s="1016"/>
      <c r="AG23" s="1016"/>
      <c r="AH23" s="937"/>
      <c r="AI23" s="937"/>
      <c r="AJ23" s="937"/>
      <c r="AK23" s="937"/>
      <c r="AL23" s="937"/>
      <c r="AM23" s="937"/>
      <c r="AN23" s="937"/>
      <c r="AO23" s="937"/>
      <c r="AP23" s="1016"/>
      <c r="AQ23" s="937"/>
      <c r="AR23" s="937"/>
      <c r="AS23" s="937"/>
      <c r="AT23" s="937"/>
      <c r="AU23" s="937"/>
      <c r="AV23" s="937"/>
      <c r="AW23" s="937"/>
      <c r="AX23" s="937"/>
      <c r="AY23" s="1017"/>
      <c r="AZ23" s="1018"/>
      <c r="BA23" s="1018"/>
      <c r="BB23" s="1018"/>
      <c r="BC23" s="1018"/>
      <c r="BD23" s="1018"/>
      <c r="BE23" s="1018"/>
      <c r="BF23" s="1018"/>
      <c r="BG23" s="1018"/>
      <c r="BH23" s="1018"/>
      <c r="BI23" s="1018"/>
      <c r="BJ23" s="1018"/>
      <c r="BK23" s="1018"/>
      <c r="BL23" s="1018"/>
      <c r="BM23" s="1018"/>
      <c r="BN23" s="1018"/>
      <c r="BO23" s="1018"/>
      <c r="BP23" s="1017"/>
      <c r="BQ23" s="1018"/>
      <c r="BR23" s="1018"/>
      <c r="BS23" s="1018"/>
      <c r="BT23" s="1018"/>
      <c r="BU23" s="1018"/>
      <c r="BV23" s="1018"/>
      <c r="BW23" s="1018"/>
      <c r="BX23" s="1018"/>
      <c r="BY23" s="1018"/>
      <c r="BZ23" s="1018"/>
      <c r="CA23" s="1018"/>
      <c r="CB23" s="1018"/>
      <c r="CC23" s="1018"/>
      <c r="CD23" s="1018"/>
      <c r="CE23" s="1018"/>
      <c r="CF23" s="1018"/>
      <c r="CG23" s="1017"/>
      <c r="CH23" s="1018"/>
      <c r="CI23" s="1018"/>
      <c r="CJ23" s="1018"/>
      <c r="CK23" s="1018"/>
      <c r="CL23" s="1018"/>
      <c r="CM23" s="1018"/>
      <c r="CN23" s="1018"/>
      <c r="CO23" s="1018"/>
      <c r="CP23" s="1018"/>
      <c r="CQ23" s="1018"/>
      <c r="CR23" s="1018"/>
      <c r="CS23" s="1018"/>
      <c r="CT23" s="1018"/>
      <c r="CU23" s="1018"/>
      <c r="CV23" s="1018"/>
      <c r="CW23" s="1018"/>
      <c r="CX23" s="1017"/>
      <c r="CY23" s="1018"/>
      <c r="CZ23" s="1018"/>
      <c r="DA23" s="1018"/>
      <c r="DB23" s="1018"/>
      <c r="DC23" s="1018"/>
      <c r="DD23" s="1018"/>
      <c r="DE23" s="1018"/>
      <c r="DF23" s="1018"/>
      <c r="DG23" s="1018"/>
      <c r="DH23" s="1018"/>
      <c r="DI23" s="1018"/>
      <c r="DJ23" s="1018"/>
      <c r="DK23" s="1017"/>
      <c r="DL23" s="1018"/>
      <c r="DM23" s="1018"/>
      <c r="DN23" s="1018"/>
      <c r="DO23" s="1018"/>
      <c r="DP23" s="1018"/>
      <c r="DQ23" s="1018"/>
      <c r="DR23" s="1018"/>
      <c r="DS23" s="1018"/>
      <c r="DT23" s="1018"/>
      <c r="DU23" s="1018"/>
      <c r="DV23" s="1018"/>
      <c r="DW23" s="1018"/>
      <c r="DX23" s="1017"/>
      <c r="DY23" s="1018"/>
      <c r="DZ23" s="1018"/>
      <c r="EA23" s="1018"/>
      <c r="EB23" s="1018"/>
      <c r="EC23" s="1018"/>
      <c r="ED23" s="1018"/>
      <c r="EE23" s="1018"/>
      <c r="EF23" s="1018"/>
      <c r="EG23" s="1018"/>
      <c r="EH23" s="1018"/>
      <c r="EI23" s="1018"/>
      <c r="EJ23" s="1018"/>
      <c r="EK23" s="937"/>
      <c r="EL23" s="1015"/>
      <c r="EM23" s="1015"/>
      <c r="EN23" s="1015"/>
      <c r="EO23" s="1015"/>
      <c r="EP23" s="1015"/>
    </row>
    <row r="24" spans="1:146" ht="18.2" customHeight="1" x14ac:dyDescent="0.25">
      <c r="A24" s="1640" t="s">
        <v>2714</v>
      </c>
      <c r="B24" s="158"/>
      <c r="C24" s="1642"/>
      <c r="D24" s="158"/>
      <c r="E24" s="1019"/>
      <c r="F24" s="160"/>
      <c r="G24" s="160"/>
      <c r="H24" s="1015"/>
      <c r="I24" s="160"/>
      <c r="J24" s="160"/>
      <c r="K24" s="160"/>
      <c r="L24" s="160"/>
      <c r="M24" s="160"/>
      <c r="N24" s="160"/>
      <c r="O24" s="160"/>
      <c r="P24" s="160"/>
      <c r="Q24" s="624"/>
      <c r="R24" s="624"/>
      <c r="S24" s="624"/>
      <c r="T24" s="624"/>
      <c r="U24" s="624"/>
      <c r="V24" s="624"/>
      <c r="W24" s="624"/>
      <c r="X24" s="624"/>
      <c r="Y24" s="624"/>
      <c r="Z24" s="1016"/>
      <c r="AA24" s="937"/>
      <c r="AB24" s="937"/>
      <c r="AC24" s="937"/>
      <c r="AD24" s="937"/>
      <c r="AE24" s="1016"/>
      <c r="AF24" s="1016"/>
      <c r="AG24" s="1016"/>
      <c r="AH24" s="937"/>
      <c r="AI24" s="937"/>
      <c r="AJ24" s="937"/>
      <c r="AK24" s="937"/>
      <c r="AL24" s="937"/>
      <c r="AM24" s="937"/>
      <c r="AN24" s="937"/>
      <c r="AO24" s="937"/>
      <c r="AP24" s="1016"/>
      <c r="AQ24" s="937"/>
      <c r="AR24" s="937"/>
      <c r="AS24" s="937"/>
      <c r="AT24" s="937"/>
      <c r="AU24" s="937"/>
      <c r="AV24" s="937"/>
      <c r="AW24" s="937"/>
      <c r="AX24" s="937"/>
      <c r="AY24" s="1017"/>
      <c r="AZ24" s="1018"/>
      <c r="BA24" s="1018"/>
      <c r="BB24" s="1018"/>
      <c r="BC24" s="1018"/>
      <c r="BD24" s="1018"/>
      <c r="BE24" s="1018"/>
      <c r="BF24" s="1018"/>
      <c r="BG24" s="1018"/>
      <c r="BH24" s="1018"/>
      <c r="BI24" s="1018"/>
      <c r="BJ24" s="1018"/>
      <c r="BK24" s="1018"/>
      <c r="BL24" s="1018"/>
      <c r="BM24" s="1018"/>
      <c r="BN24" s="1018"/>
      <c r="BO24" s="1018"/>
      <c r="BP24" s="1017"/>
      <c r="BQ24" s="1018"/>
      <c r="BR24" s="1018"/>
      <c r="BS24" s="1018"/>
      <c r="BT24" s="1018"/>
      <c r="BU24" s="1018"/>
      <c r="BV24" s="1018"/>
      <c r="BW24" s="1018"/>
      <c r="BX24" s="1018"/>
      <c r="BY24" s="1018"/>
      <c r="BZ24" s="1018"/>
      <c r="CA24" s="1018"/>
      <c r="CB24" s="1018"/>
      <c r="CC24" s="1018"/>
      <c r="CD24" s="1018"/>
      <c r="CE24" s="1018"/>
      <c r="CF24" s="1018"/>
      <c r="CG24" s="1017"/>
      <c r="CH24" s="1018"/>
      <c r="CI24" s="1018"/>
      <c r="CJ24" s="1018"/>
      <c r="CK24" s="1018"/>
      <c r="CL24" s="1018"/>
      <c r="CM24" s="1018"/>
      <c r="CN24" s="1018"/>
      <c r="CO24" s="1018"/>
      <c r="CP24" s="1018"/>
      <c r="CQ24" s="1018"/>
      <c r="CR24" s="1018"/>
      <c r="CS24" s="1018"/>
      <c r="CT24" s="1018"/>
      <c r="CU24" s="1018"/>
      <c r="CV24" s="1018"/>
      <c r="CW24" s="1018"/>
      <c r="CX24" s="1017"/>
      <c r="CY24" s="1018"/>
      <c r="CZ24" s="1018"/>
      <c r="DA24" s="1018"/>
      <c r="DB24" s="1018"/>
      <c r="DC24" s="1018"/>
      <c r="DD24" s="1018"/>
      <c r="DE24" s="1018"/>
      <c r="DF24" s="1018"/>
      <c r="DG24" s="1018"/>
      <c r="DH24" s="1018"/>
      <c r="DI24" s="1018"/>
      <c r="DJ24" s="1018"/>
      <c r="DK24" s="1017"/>
      <c r="DL24" s="1018"/>
      <c r="DM24" s="1018"/>
      <c r="DN24" s="1018"/>
      <c r="DO24" s="1018"/>
      <c r="DP24" s="1018"/>
      <c r="DQ24" s="1018"/>
      <c r="DR24" s="1018"/>
      <c r="DS24" s="1018"/>
      <c r="DT24" s="1018"/>
      <c r="DU24" s="1018"/>
      <c r="DV24" s="1018"/>
      <c r="DW24" s="1018"/>
      <c r="DX24" s="1017"/>
      <c r="DY24" s="1018"/>
      <c r="DZ24" s="1018"/>
      <c r="EA24" s="1018"/>
      <c r="EB24" s="1018"/>
      <c r="EC24" s="1018"/>
      <c r="ED24" s="1018"/>
      <c r="EE24" s="1018"/>
      <c r="EF24" s="1018"/>
      <c r="EG24" s="1018"/>
      <c r="EH24" s="1018"/>
      <c r="EI24" s="1018"/>
      <c r="EJ24" s="1018"/>
      <c r="EK24" s="937"/>
      <c r="EL24" s="1015"/>
      <c r="EM24" s="1015"/>
      <c r="EN24" s="1015"/>
      <c r="EO24" s="1015"/>
      <c r="EP24" s="1015"/>
    </row>
    <row r="25" spans="1:146" ht="18.2" customHeight="1" x14ac:dyDescent="0.25">
      <c r="A25" s="1640" t="s">
        <v>2715</v>
      </c>
      <c r="B25" s="158"/>
      <c r="C25" s="1642"/>
      <c r="D25" s="158"/>
      <c r="E25" s="1019"/>
      <c r="F25" s="160"/>
      <c r="G25" s="160"/>
      <c r="H25" s="1015"/>
      <c r="I25" s="160"/>
      <c r="J25" s="160"/>
      <c r="K25" s="160"/>
      <c r="L25" s="160"/>
      <c r="M25" s="160"/>
      <c r="N25" s="160"/>
      <c r="O25" s="160"/>
      <c r="P25" s="160"/>
      <c r="Q25" s="624"/>
      <c r="R25" s="624"/>
      <c r="S25" s="624"/>
      <c r="T25" s="624"/>
      <c r="U25" s="624"/>
      <c r="V25" s="624"/>
      <c r="W25" s="624"/>
      <c r="X25" s="624"/>
      <c r="Y25" s="624"/>
      <c r="Z25" s="1016"/>
      <c r="AA25" s="937"/>
      <c r="AB25" s="937"/>
      <c r="AC25" s="937"/>
      <c r="AD25" s="937"/>
      <c r="AE25" s="1016"/>
      <c r="AF25" s="1016"/>
      <c r="AG25" s="1016"/>
      <c r="AH25" s="937"/>
      <c r="AI25" s="937"/>
      <c r="AJ25" s="937"/>
      <c r="AK25" s="937"/>
      <c r="AL25" s="937"/>
      <c r="AM25" s="937"/>
      <c r="AN25" s="937"/>
      <c r="AO25" s="937"/>
      <c r="AP25" s="1016"/>
      <c r="AQ25" s="937"/>
      <c r="AR25" s="937"/>
      <c r="AS25" s="937"/>
      <c r="AT25" s="937"/>
      <c r="AU25" s="937"/>
      <c r="AV25" s="937"/>
      <c r="AW25" s="937"/>
      <c r="AX25" s="937"/>
      <c r="AY25" s="1017"/>
      <c r="AZ25" s="1018"/>
      <c r="BA25" s="1018"/>
      <c r="BB25" s="1018"/>
      <c r="BC25" s="1018"/>
      <c r="BD25" s="1018"/>
      <c r="BE25" s="1018"/>
      <c r="BF25" s="1018"/>
      <c r="BG25" s="1018"/>
      <c r="BH25" s="1018"/>
      <c r="BI25" s="1018"/>
      <c r="BJ25" s="1018"/>
      <c r="BK25" s="1018"/>
      <c r="BL25" s="1018"/>
      <c r="BM25" s="1018"/>
      <c r="BN25" s="1018"/>
      <c r="BO25" s="1018"/>
      <c r="BP25" s="1017"/>
      <c r="BQ25" s="1018"/>
      <c r="BR25" s="1018"/>
      <c r="BS25" s="1018"/>
      <c r="BT25" s="1018"/>
      <c r="BU25" s="1018"/>
      <c r="BV25" s="1018"/>
      <c r="BW25" s="1018"/>
      <c r="BX25" s="1018"/>
      <c r="BY25" s="1018"/>
      <c r="BZ25" s="1018"/>
      <c r="CA25" s="1018"/>
      <c r="CB25" s="1018"/>
      <c r="CC25" s="1018"/>
      <c r="CD25" s="1018"/>
      <c r="CE25" s="1018"/>
      <c r="CF25" s="1018"/>
      <c r="CG25" s="1017"/>
      <c r="CH25" s="1018"/>
      <c r="CI25" s="1018"/>
      <c r="CJ25" s="1018"/>
      <c r="CK25" s="1018"/>
      <c r="CL25" s="1018"/>
      <c r="CM25" s="1018"/>
      <c r="CN25" s="1018"/>
      <c r="CO25" s="1018"/>
      <c r="CP25" s="1018"/>
      <c r="CQ25" s="1018"/>
      <c r="CR25" s="1018"/>
      <c r="CS25" s="1018"/>
      <c r="CT25" s="1018"/>
      <c r="CU25" s="1018"/>
      <c r="CV25" s="1018"/>
      <c r="CW25" s="1018"/>
      <c r="CX25" s="1017"/>
      <c r="CY25" s="1018"/>
      <c r="CZ25" s="1018"/>
      <c r="DA25" s="1018"/>
      <c r="DB25" s="1018"/>
      <c r="DC25" s="1018"/>
      <c r="DD25" s="1018"/>
      <c r="DE25" s="1018"/>
      <c r="DF25" s="1018"/>
      <c r="DG25" s="1018"/>
      <c r="DH25" s="1018"/>
      <c r="DI25" s="1018"/>
      <c r="DJ25" s="1018"/>
      <c r="DK25" s="1017"/>
      <c r="DL25" s="1018"/>
      <c r="DM25" s="1018"/>
      <c r="DN25" s="1018"/>
      <c r="DO25" s="1018"/>
      <c r="DP25" s="1018"/>
      <c r="DQ25" s="1018"/>
      <c r="DR25" s="1018"/>
      <c r="DS25" s="1018"/>
      <c r="DT25" s="1018"/>
      <c r="DU25" s="1018"/>
      <c r="DV25" s="1018"/>
      <c r="DW25" s="1018"/>
      <c r="DX25" s="1017"/>
      <c r="DY25" s="1018"/>
      <c r="DZ25" s="1018"/>
      <c r="EA25" s="1018"/>
      <c r="EB25" s="1018"/>
      <c r="EC25" s="1018"/>
      <c r="ED25" s="1018"/>
      <c r="EE25" s="1018"/>
      <c r="EF25" s="1018"/>
      <c r="EG25" s="1018"/>
      <c r="EH25" s="1018"/>
      <c r="EI25" s="1018"/>
      <c r="EJ25" s="1018"/>
      <c r="EK25" s="937"/>
      <c r="EL25" s="1015"/>
      <c r="EM25" s="1015"/>
      <c r="EN25" s="1015"/>
      <c r="EO25" s="1015"/>
      <c r="EP25" s="1015"/>
    </row>
    <row r="26" spans="1:146" ht="18.2" customHeight="1" x14ac:dyDescent="0.25">
      <c r="A26" s="1640" t="s">
        <v>2716</v>
      </c>
      <c r="B26" s="158"/>
      <c r="C26" s="1642"/>
      <c r="D26" s="158"/>
      <c r="E26" s="1019"/>
      <c r="F26" s="160"/>
      <c r="G26" s="160"/>
      <c r="H26" s="1015"/>
      <c r="I26" s="160"/>
      <c r="J26" s="160"/>
      <c r="K26" s="160"/>
      <c r="L26" s="160"/>
      <c r="M26" s="160"/>
      <c r="N26" s="160"/>
      <c r="O26" s="160"/>
      <c r="P26" s="160"/>
      <c r="Q26" s="624"/>
      <c r="R26" s="624"/>
      <c r="S26" s="624"/>
      <c r="T26" s="624"/>
      <c r="U26" s="624"/>
      <c r="V26" s="624"/>
      <c r="W26" s="624"/>
      <c r="X26" s="624"/>
      <c r="Y26" s="624"/>
      <c r="Z26" s="1016"/>
      <c r="AA26" s="937"/>
      <c r="AB26" s="937"/>
      <c r="AC26" s="937"/>
      <c r="AD26" s="937"/>
      <c r="AE26" s="1016"/>
      <c r="AF26" s="1016"/>
      <c r="AG26" s="1016"/>
      <c r="AH26" s="937"/>
      <c r="AI26" s="937"/>
      <c r="AJ26" s="937"/>
      <c r="AK26" s="937"/>
      <c r="AL26" s="937"/>
      <c r="AM26" s="937"/>
      <c r="AN26" s="937"/>
      <c r="AO26" s="937"/>
      <c r="AP26" s="1016"/>
      <c r="AQ26" s="937"/>
      <c r="AR26" s="937"/>
      <c r="AS26" s="937"/>
      <c r="AT26" s="937"/>
      <c r="AU26" s="937"/>
      <c r="AV26" s="937"/>
      <c r="AW26" s="937"/>
      <c r="AX26" s="937"/>
      <c r="AY26" s="1017"/>
      <c r="AZ26" s="1018"/>
      <c r="BA26" s="1018"/>
      <c r="BB26" s="1018"/>
      <c r="BC26" s="1018"/>
      <c r="BD26" s="1018"/>
      <c r="BE26" s="1018"/>
      <c r="BF26" s="1018"/>
      <c r="BG26" s="1018"/>
      <c r="BH26" s="1018"/>
      <c r="BI26" s="1018"/>
      <c r="BJ26" s="1018"/>
      <c r="BK26" s="1018"/>
      <c r="BL26" s="1018"/>
      <c r="BM26" s="1018"/>
      <c r="BN26" s="1018"/>
      <c r="BO26" s="1018"/>
      <c r="BP26" s="1017"/>
      <c r="BQ26" s="1018"/>
      <c r="BR26" s="1018"/>
      <c r="BS26" s="1018"/>
      <c r="BT26" s="1018"/>
      <c r="BU26" s="1018"/>
      <c r="BV26" s="1018"/>
      <c r="BW26" s="1018"/>
      <c r="BX26" s="1018"/>
      <c r="BY26" s="1018"/>
      <c r="BZ26" s="1018"/>
      <c r="CA26" s="1018"/>
      <c r="CB26" s="1018"/>
      <c r="CC26" s="1018"/>
      <c r="CD26" s="1018"/>
      <c r="CE26" s="1018"/>
      <c r="CF26" s="1018"/>
      <c r="CG26" s="1017"/>
      <c r="CH26" s="1018"/>
      <c r="CI26" s="1018"/>
      <c r="CJ26" s="1018"/>
      <c r="CK26" s="1018"/>
      <c r="CL26" s="1018"/>
      <c r="CM26" s="1018"/>
      <c r="CN26" s="1018"/>
      <c r="CO26" s="1018"/>
      <c r="CP26" s="1018"/>
      <c r="CQ26" s="1018"/>
      <c r="CR26" s="1018"/>
      <c r="CS26" s="1018"/>
      <c r="CT26" s="1018"/>
      <c r="CU26" s="1018"/>
      <c r="CV26" s="1018"/>
      <c r="CW26" s="1018"/>
      <c r="CX26" s="1017"/>
      <c r="CY26" s="1018"/>
      <c r="CZ26" s="1018"/>
      <c r="DA26" s="1018"/>
      <c r="DB26" s="1018"/>
      <c r="DC26" s="1018"/>
      <c r="DD26" s="1018"/>
      <c r="DE26" s="1018"/>
      <c r="DF26" s="1018"/>
      <c r="DG26" s="1018"/>
      <c r="DH26" s="1018"/>
      <c r="DI26" s="1018"/>
      <c r="DJ26" s="1018"/>
      <c r="DK26" s="1017"/>
      <c r="DL26" s="1018"/>
      <c r="DM26" s="1018"/>
      <c r="DN26" s="1018"/>
      <c r="DO26" s="1018"/>
      <c r="DP26" s="1018"/>
      <c r="DQ26" s="1018"/>
      <c r="DR26" s="1018"/>
      <c r="DS26" s="1018"/>
      <c r="DT26" s="1018"/>
      <c r="DU26" s="1018"/>
      <c r="DV26" s="1018"/>
      <c r="DW26" s="1018"/>
      <c r="DX26" s="1017"/>
      <c r="DY26" s="1018"/>
      <c r="DZ26" s="1018"/>
      <c r="EA26" s="1018"/>
      <c r="EB26" s="1018"/>
      <c r="EC26" s="1018"/>
      <c r="ED26" s="1018"/>
      <c r="EE26" s="1018"/>
      <c r="EF26" s="1018"/>
      <c r="EG26" s="1018"/>
      <c r="EH26" s="1018"/>
      <c r="EI26" s="1018"/>
      <c r="EJ26" s="1018"/>
      <c r="EK26" s="937"/>
      <c r="EL26" s="1015"/>
      <c r="EM26" s="1015"/>
      <c r="EN26" s="1015"/>
      <c r="EO26" s="1015"/>
      <c r="EP26" s="1015"/>
    </row>
    <row r="27" spans="1:146" ht="18.2" customHeight="1" x14ac:dyDescent="0.25">
      <c r="A27" s="1640" t="s">
        <v>2717</v>
      </c>
      <c r="B27" s="158"/>
      <c r="C27" s="1642"/>
      <c r="D27" s="158"/>
      <c r="E27" s="1019"/>
      <c r="F27" s="160"/>
      <c r="G27" s="160"/>
      <c r="H27" s="1015"/>
      <c r="I27" s="160"/>
      <c r="J27" s="160"/>
      <c r="K27" s="160"/>
      <c r="L27" s="160"/>
      <c r="M27" s="160"/>
      <c r="N27" s="160"/>
      <c r="O27" s="160"/>
      <c r="P27" s="160"/>
      <c r="Q27" s="624"/>
      <c r="R27" s="624"/>
      <c r="S27" s="624"/>
      <c r="T27" s="624"/>
      <c r="U27" s="624"/>
      <c r="V27" s="624"/>
      <c r="W27" s="624"/>
      <c r="X27" s="624"/>
      <c r="Y27" s="624"/>
      <c r="Z27" s="1016"/>
      <c r="AA27" s="937"/>
      <c r="AB27" s="937"/>
      <c r="AC27" s="937"/>
      <c r="AD27" s="937"/>
      <c r="AE27" s="1016"/>
      <c r="AF27" s="1016"/>
      <c r="AG27" s="1016"/>
      <c r="AH27" s="937"/>
      <c r="AI27" s="937"/>
      <c r="AJ27" s="937"/>
      <c r="AK27" s="937"/>
      <c r="AL27" s="937"/>
      <c r="AM27" s="937"/>
      <c r="AN27" s="937"/>
      <c r="AO27" s="937"/>
      <c r="AP27" s="1016"/>
      <c r="AQ27" s="937"/>
      <c r="AR27" s="937"/>
      <c r="AS27" s="937"/>
      <c r="AT27" s="937"/>
      <c r="AU27" s="937"/>
      <c r="AV27" s="937"/>
      <c r="AW27" s="937"/>
      <c r="AX27" s="937"/>
      <c r="AY27" s="1017"/>
      <c r="AZ27" s="1018"/>
      <c r="BA27" s="1018"/>
      <c r="BB27" s="1018"/>
      <c r="BC27" s="1018"/>
      <c r="BD27" s="1018"/>
      <c r="BE27" s="1018"/>
      <c r="BF27" s="1018"/>
      <c r="BG27" s="1018"/>
      <c r="BH27" s="1018"/>
      <c r="BI27" s="1018"/>
      <c r="BJ27" s="1018"/>
      <c r="BK27" s="1018"/>
      <c r="BL27" s="1018"/>
      <c r="BM27" s="1018"/>
      <c r="BN27" s="1018"/>
      <c r="BO27" s="1018"/>
      <c r="BP27" s="1017"/>
      <c r="BQ27" s="1018"/>
      <c r="BR27" s="1018"/>
      <c r="BS27" s="1018"/>
      <c r="BT27" s="1018"/>
      <c r="BU27" s="1018"/>
      <c r="BV27" s="1018"/>
      <c r="BW27" s="1018"/>
      <c r="BX27" s="1018"/>
      <c r="BY27" s="1018"/>
      <c r="BZ27" s="1018"/>
      <c r="CA27" s="1018"/>
      <c r="CB27" s="1018"/>
      <c r="CC27" s="1018"/>
      <c r="CD27" s="1018"/>
      <c r="CE27" s="1018"/>
      <c r="CF27" s="1018"/>
      <c r="CG27" s="1017"/>
      <c r="CH27" s="1018"/>
      <c r="CI27" s="1018"/>
      <c r="CJ27" s="1018"/>
      <c r="CK27" s="1018"/>
      <c r="CL27" s="1018"/>
      <c r="CM27" s="1018"/>
      <c r="CN27" s="1018"/>
      <c r="CO27" s="1018"/>
      <c r="CP27" s="1018"/>
      <c r="CQ27" s="1018"/>
      <c r="CR27" s="1018"/>
      <c r="CS27" s="1018"/>
      <c r="CT27" s="1018"/>
      <c r="CU27" s="1018"/>
      <c r="CV27" s="1018"/>
      <c r="CW27" s="1018"/>
      <c r="CX27" s="1017"/>
      <c r="CY27" s="1018"/>
      <c r="CZ27" s="1018"/>
      <c r="DA27" s="1018"/>
      <c r="DB27" s="1018"/>
      <c r="DC27" s="1018"/>
      <c r="DD27" s="1018"/>
      <c r="DE27" s="1018"/>
      <c r="DF27" s="1018"/>
      <c r="DG27" s="1018"/>
      <c r="DH27" s="1018"/>
      <c r="DI27" s="1018"/>
      <c r="DJ27" s="1018"/>
      <c r="DK27" s="1017"/>
      <c r="DL27" s="1018"/>
      <c r="DM27" s="1018"/>
      <c r="DN27" s="1018"/>
      <c r="DO27" s="1018"/>
      <c r="DP27" s="1018"/>
      <c r="DQ27" s="1018"/>
      <c r="DR27" s="1018"/>
      <c r="DS27" s="1018"/>
      <c r="DT27" s="1018"/>
      <c r="DU27" s="1018"/>
      <c r="DV27" s="1018"/>
      <c r="DW27" s="1018"/>
      <c r="DX27" s="1017"/>
      <c r="DY27" s="1018"/>
      <c r="DZ27" s="1018"/>
      <c r="EA27" s="1018"/>
      <c r="EB27" s="1018"/>
      <c r="EC27" s="1018"/>
      <c r="ED27" s="1018"/>
      <c r="EE27" s="1018"/>
      <c r="EF27" s="1018"/>
      <c r="EG27" s="1018"/>
      <c r="EH27" s="1018"/>
      <c r="EI27" s="1018"/>
      <c r="EJ27" s="1018"/>
      <c r="EK27" s="937"/>
      <c r="EL27" s="1015"/>
      <c r="EM27" s="1015"/>
      <c r="EN27" s="1015"/>
      <c r="EO27" s="1015"/>
      <c r="EP27" s="1015"/>
    </row>
    <row r="28" spans="1:146" ht="18.2" customHeight="1" x14ac:dyDescent="0.25">
      <c r="A28" s="1640" t="s">
        <v>2718</v>
      </c>
      <c r="B28" s="158"/>
      <c r="C28" s="1642"/>
      <c r="D28" s="158"/>
      <c r="E28" s="1019"/>
      <c r="F28" s="160"/>
      <c r="G28" s="160"/>
      <c r="H28" s="1015"/>
      <c r="I28" s="160"/>
      <c r="J28" s="160"/>
      <c r="K28" s="160"/>
      <c r="L28" s="160"/>
      <c r="M28" s="160"/>
      <c r="N28" s="160"/>
      <c r="O28" s="160"/>
      <c r="P28" s="160"/>
      <c r="Q28" s="624"/>
      <c r="R28" s="624"/>
      <c r="S28" s="624"/>
      <c r="T28" s="624"/>
      <c r="U28" s="624"/>
      <c r="V28" s="624"/>
      <c r="W28" s="624"/>
      <c r="X28" s="624"/>
      <c r="Y28" s="624"/>
      <c r="Z28" s="1016"/>
      <c r="AA28" s="937"/>
      <c r="AB28" s="937"/>
      <c r="AC28" s="937"/>
      <c r="AD28" s="937"/>
      <c r="AE28" s="1016"/>
      <c r="AF28" s="1016"/>
      <c r="AG28" s="1016"/>
      <c r="AH28" s="937"/>
      <c r="AI28" s="937"/>
      <c r="AJ28" s="937"/>
      <c r="AK28" s="937"/>
      <c r="AL28" s="937"/>
      <c r="AM28" s="937"/>
      <c r="AN28" s="937"/>
      <c r="AO28" s="937"/>
      <c r="AP28" s="1016"/>
      <c r="AQ28" s="937"/>
      <c r="AR28" s="937"/>
      <c r="AS28" s="937"/>
      <c r="AT28" s="937"/>
      <c r="AU28" s="937"/>
      <c r="AV28" s="937"/>
      <c r="AW28" s="937"/>
      <c r="AX28" s="937"/>
      <c r="AY28" s="1017"/>
      <c r="AZ28" s="1019"/>
      <c r="BA28" s="1019"/>
      <c r="BB28" s="1019"/>
      <c r="BC28" s="1019"/>
      <c r="BD28" s="1019"/>
      <c r="BE28" s="1019"/>
      <c r="BF28" s="1019"/>
      <c r="BG28" s="1019"/>
      <c r="BH28" s="1019"/>
      <c r="BI28" s="1019"/>
      <c r="BJ28" s="1019"/>
      <c r="BK28" s="1019"/>
      <c r="BL28" s="1019"/>
      <c r="BM28" s="1019"/>
      <c r="BN28" s="1019"/>
      <c r="BO28" s="1019"/>
      <c r="BP28" s="1017"/>
      <c r="BQ28" s="1019"/>
      <c r="BR28" s="1019"/>
      <c r="BS28" s="1019"/>
      <c r="BT28" s="1019"/>
      <c r="BU28" s="1019"/>
      <c r="BV28" s="1019"/>
      <c r="BW28" s="1019"/>
      <c r="BX28" s="1019"/>
      <c r="BY28" s="1019"/>
      <c r="BZ28" s="1019"/>
      <c r="CA28" s="1019"/>
      <c r="CB28" s="1019"/>
      <c r="CC28" s="1019"/>
      <c r="CD28" s="1019"/>
      <c r="CE28" s="1019"/>
      <c r="CF28" s="1019"/>
      <c r="CG28" s="1017"/>
      <c r="CH28" s="1019"/>
      <c r="CI28" s="1019"/>
      <c r="CJ28" s="1019"/>
      <c r="CK28" s="1019"/>
      <c r="CL28" s="1019"/>
      <c r="CM28" s="1019"/>
      <c r="CN28" s="1019"/>
      <c r="CO28" s="1019"/>
      <c r="CP28" s="1019"/>
      <c r="CQ28" s="1019"/>
      <c r="CR28" s="1019"/>
      <c r="CS28" s="1019"/>
      <c r="CT28" s="1019"/>
      <c r="CU28" s="1019"/>
      <c r="CV28" s="1019"/>
      <c r="CW28" s="1019"/>
      <c r="CX28" s="1017"/>
      <c r="CY28" s="1019"/>
      <c r="CZ28" s="1019"/>
      <c r="DA28" s="1019"/>
      <c r="DB28" s="1019"/>
      <c r="DC28" s="1019"/>
      <c r="DD28" s="1019"/>
      <c r="DE28" s="1019"/>
      <c r="DF28" s="1019"/>
      <c r="DG28" s="1019"/>
      <c r="DH28" s="1019"/>
      <c r="DI28" s="1019"/>
      <c r="DJ28" s="1019"/>
      <c r="DK28" s="1017"/>
      <c r="DL28" s="1019"/>
      <c r="DM28" s="1019"/>
      <c r="DN28" s="1019"/>
      <c r="DO28" s="1019"/>
      <c r="DP28" s="1019"/>
      <c r="DQ28" s="1019"/>
      <c r="DR28" s="1019"/>
      <c r="DS28" s="1019"/>
      <c r="DT28" s="1019"/>
      <c r="DU28" s="1019"/>
      <c r="DV28" s="1019"/>
      <c r="DW28" s="1019"/>
      <c r="DX28" s="1017"/>
      <c r="DY28" s="1019"/>
      <c r="DZ28" s="1019"/>
      <c r="EA28" s="1019"/>
      <c r="EB28" s="1019"/>
      <c r="EC28" s="1019"/>
      <c r="ED28" s="1019"/>
      <c r="EE28" s="1019"/>
      <c r="EF28" s="1019"/>
      <c r="EG28" s="1019"/>
      <c r="EH28" s="1019"/>
      <c r="EI28" s="1019"/>
      <c r="EJ28" s="1019"/>
      <c r="EK28" s="937"/>
      <c r="EL28" s="1015"/>
      <c r="EM28" s="1015"/>
      <c r="EN28" s="1015"/>
      <c r="EO28" s="1015"/>
      <c r="EP28" s="1015"/>
    </row>
    <row r="29" spans="1:146" ht="18.2" customHeight="1" x14ac:dyDescent="0.25">
      <c r="A29" s="1640" t="s">
        <v>2719</v>
      </c>
      <c r="B29" s="158"/>
      <c r="C29" s="1642"/>
      <c r="D29" s="158"/>
      <c r="E29" s="1019"/>
      <c r="F29" s="160"/>
      <c r="G29" s="160"/>
      <c r="H29" s="1015"/>
      <c r="I29" s="160"/>
      <c r="J29" s="160"/>
      <c r="K29" s="160"/>
      <c r="L29" s="160"/>
      <c r="M29" s="160"/>
      <c r="N29" s="160"/>
      <c r="O29" s="160"/>
      <c r="P29" s="160"/>
      <c r="Q29" s="624"/>
      <c r="R29" s="624"/>
      <c r="S29" s="624"/>
      <c r="T29" s="624"/>
      <c r="U29" s="624"/>
      <c r="V29" s="624"/>
      <c r="W29" s="624"/>
      <c r="X29" s="624"/>
      <c r="Y29" s="624"/>
      <c r="Z29" s="1016"/>
      <c r="AA29" s="937"/>
      <c r="AB29" s="937"/>
      <c r="AC29" s="937"/>
      <c r="AD29" s="937"/>
      <c r="AE29" s="1016"/>
      <c r="AF29" s="1016"/>
      <c r="AG29" s="1016"/>
      <c r="AH29" s="937"/>
      <c r="AI29" s="937"/>
      <c r="AJ29" s="937"/>
      <c r="AK29" s="937"/>
      <c r="AL29" s="937"/>
      <c r="AM29" s="937"/>
      <c r="AN29" s="937"/>
      <c r="AO29" s="937"/>
      <c r="AP29" s="1016"/>
      <c r="AQ29" s="937"/>
      <c r="AR29" s="937"/>
      <c r="AS29" s="937"/>
      <c r="AT29" s="937"/>
      <c r="AU29" s="937"/>
      <c r="AV29" s="937"/>
      <c r="AW29" s="937"/>
      <c r="AX29" s="937"/>
      <c r="AY29" s="1017"/>
      <c r="AZ29" s="1019"/>
      <c r="BA29" s="1019"/>
      <c r="BB29" s="1019"/>
      <c r="BC29" s="1019"/>
      <c r="BD29" s="1019"/>
      <c r="BE29" s="1019"/>
      <c r="BF29" s="1019"/>
      <c r="BG29" s="1019"/>
      <c r="BH29" s="1019"/>
      <c r="BI29" s="1019"/>
      <c r="BJ29" s="1019"/>
      <c r="BK29" s="1019"/>
      <c r="BL29" s="1019"/>
      <c r="BM29" s="1019"/>
      <c r="BN29" s="1019"/>
      <c r="BO29" s="1019"/>
      <c r="BP29" s="1017"/>
      <c r="BQ29" s="1019"/>
      <c r="BR29" s="1019"/>
      <c r="BS29" s="1019"/>
      <c r="BT29" s="1019"/>
      <c r="BU29" s="1019"/>
      <c r="BV29" s="1019"/>
      <c r="BW29" s="1019"/>
      <c r="BX29" s="1019"/>
      <c r="BY29" s="1019"/>
      <c r="BZ29" s="1019"/>
      <c r="CA29" s="1019"/>
      <c r="CB29" s="1019"/>
      <c r="CC29" s="1019"/>
      <c r="CD29" s="1019"/>
      <c r="CE29" s="1019"/>
      <c r="CF29" s="1019"/>
      <c r="CG29" s="1017"/>
      <c r="CH29" s="1019"/>
      <c r="CI29" s="1019"/>
      <c r="CJ29" s="1019"/>
      <c r="CK29" s="1019"/>
      <c r="CL29" s="1019"/>
      <c r="CM29" s="1019"/>
      <c r="CN29" s="1019"/>
      <c r="CO29" s="1019"/>
      <c r="CP29" s="1019"/>
      <c r="CQ29" s="1019"/>
      <c r="CR29" s="1019"/>
      <c r="CS29" s="1019"/>
      <c r="CT29" s="1019"/>
      <c r="CU29" s="1019"/>
      <c r="CV29" s="1019"/>
      <c r="CW29" s="1019"/>
      <c r="CX29" s="1017"/>
      <c r="CY29" s="1019"/>
      <c r="CZ29" s="1019"/>
      <c r="DA29" s="1019"/>
      <c r="DB29" s="1019"/>
      <c r="DC29" s="1019"/>
      <c r="DD29" s="1019"/>
      <c r="DE29" s="1019"/>
      <c r="DF29" s="1019"/>
      <c r="DG29" s="1019"/>
      <c r="DH29" s="1019"/>
      <c r="DI29" s="1019"/>
      <c r="DJ29" s="1019"/>
      <c r="DK29" s="1017"/>
      <c r="DL29" s="1019"/>
      <c r="DM29" s="1019"/>
      <c r="DN29" s="1019"/>
      <c r="DO29" s="1019"/>
      <c r="DP29" s="1019"/>
      <c r="DQ29" s="1019"/>
      <c r="DR29" s="1019"/>
      <c r="DS29" s="1019"/>
      <c r="DT29" s="1019"/>
      <c r="DU29" s="1019"/>
      <c r="DV29" s="1019"/>
      <c r="DW29" s="1019"/>
      <c r="DX29" s="1017"/>
      <c r="DY29" s="1019"/>
      <c r="DZ29" s="1019"/>
      <c r="EA29" s="1019"/>
      <c r="EB29" s="1019"/>
      <c r="EC29" s="1019"/>
      <c r="ED29" s="1019"/>
      <c r="EE29" s="1019"/>
      <c r="EF29" s="1019"/>
      <c r="EG29" s="1019"/>
      <c r="EH29" s="1019"/>
      <c r="EI29" s="1019"/>
      <c r="EJ29" s="1019"/>
      <c r="EK29" s="937"/>
      <c r="EL29" s="1015"/>
      <c r="EM29" s="1015"/>
      <c r="EN29" s="1015"/>
      <c r="EO29" s="1015"/>
      <c r="EP29" s="1015"/>
    </row>
    <row r="30" spans="1:146" ht="18.2" customHeight="1" x14ac:dyDescent="0.25">
      <c r="A30" s="1640" t="s">
        <v>2720</v>
      </c>
      <c r="B30" s="158"/>
      <c r="C30" s="1642"/>
      <c r="D30" s="158"/>
      <c r="E30" s="1019"/>
      <c r="F30" s="160"/>
      <c r="G30" s="160"/>
      <c r="H30" s="1015"/>
      <c r="I30" s="160"/>
      <c r="J30" s="160"/>
      <c r="K30" s="160"/>
      <c r="L30" s="160"/>
      <c r="M30" s="160"/>
      <c r="N30" s="160"/>
      <c r="O30" s="160"/>
      <c r="P30" s="160"/>
      <c r="Q30" s="624"/>
      <c r="R30" s="624"/>
      <c r="S30" s="624"/>
      <c r="T30" s="624"/>
      <c r="U30" s="624"/>
      <c r="V30" s="624"/>
      <c r="W30" s="624"/>
      <c r="X30" s="624"/>
      <c r="Y30" s="624"/>
      <c r="Z30" s="1016"/>
      <c r="AA30" s="937"/>
      <c r="AB30" s="937"/>
      <c r="AC30" s="937"/>
      <c r="AD30" s="937"/>
      <c r="AE30" s="1016"/>
      <c r="AF30" s="1016"/>
      <c r="AG30" s="1016"/>
      <c r="AH30" s="937"/>
      <c r="AI30" s="937"/>
      <c r="AJ30" s="937"/>
      <c r="AK30" s="937"/>
      <c r="AL30" s="937"/>
      <c r="AM30" s="937"/>
      <c r="AN30" s="937"/>
      <c r="AO30" s="937"/>
      <c r="AP30" s="1016"/>
      <c r="AQ30" s="937"/>
      <c r="AR30" s="937"/>
      <c r="AS30" s="937"/>
      <c r="AT30" s="937"/>
      <c r="AU30" s="937"/>
      <c r="AV30" s="937"/>
      <c r="AW30" s="937"/>
      <c r="AX30" s="937"/>
      <c r="AY30" s="1017"/>
      <c r="AZ30" s="1019"/>
      <c r="BA30" s="1019"/>
      <c r="BB30" s="1019"/>
      <c r="BC30" s="1019"/>
      <c r="BD30" s="1019"/>
      <c r="BE30" s="1019"/>
      <c r="BF30" s="1019"/>
      <c r="BG30" s="1019"/>
      <c r="BH30" s="1019"/>
      <c r="BI30" s="1019"/>
      <c r="BJ30" s="1019"/>
      <c r="BK30" s="1019"/>
      <c r="BL30" s="1019"/>
      <c r="BM30" s="1019"/>
      <c r="BN30" s="1019"/>
      <c r="BO30" s="1019"/>
      <c r="BP30" s="1017"/>
      <c r="BQ30" s="1019"/>
      <c r="BR30" s="1019"/>
      <c r="BS30" s="1019"/>
      <c r="BT30" s="1019"/>
      <c r="BU30" s="1019"/>
      <c r="BV30" s="1019"/>
      <c r="BW30" s="1019"/>
      <c r="BX30" s="1019"/>
      <c r="BY30" s="1019"/>
      <c r="BZ30" s="1019"/>
      <c r="CA30" s="1019"/>
      <c r="CB30" s="1019"/>
      <c r="CC30" s="1019"/>
      <c r="CD30" s="1019"/>
      <c r="CE30" s="1019"/>
      <c r="CF30" s="1019"/>
      <c r="CG30" s="1017"/>
      <c r="CH30" s="1019"/>
      <c r="CI30" s="1019"/>
      <c r="CJ30" s="1019"/>
      <c r="CK30" s="1019"/>
      <c r="CL30" s="1019"/>
      <c r="CM30" s="1019"/>
      <c r="CN30" s="1019"/>
      <c r="CO30" s="1019"/>
      <c r="CP30" s="1019"/>
      <c r="CQ30" s="1019"/>
      <c r="CR30" s="1019"/>
      <c r="CS30" s="1019"/>
      <c r="CT30" s="1019"/>
      <c r="CU30" s="1019"/>
      <c r="CV30" s="1019"/>
      <c r="CW30" s="1019"/>
      <c r="CX30" s="1017"/>
      <c r="CY30" s="1019"/>
      <c r="CZ30" s="1019"/>
      <c r="DA30" s="1019"/>
      <c r="DB30" s="1019"/>
      <c r="DC30" s="1019"/>
      <c r="DD30" s="1019"/>
      <c r="DE30" s="1019"/>
      <c r="DF30" s="1019"/>
      <c r="DG30" s="1019"/>
      <c r="DH30" s="1019"/>
      <c r="DI30" s="1019"/>
      <c r="DJ30" s="1019"/>
      <c r="DK30" s="1017"/>
      <c r="DL30" s="1019"/>
      <c r="DM30" s="1019"/>
      <c r="DN30" s="1019"/>
      <c r="DO30" s="1019"/>
      <c r="DP30" s="1019"/>
      <c r="DQ30" s="1019"/>
      <c r="DR30" s="1019"/>
      <c r="DS30" s="1019"/>
      <c r="DT30" s="1019"/>
      <c r="DU30" s="1019"/>
      <c r="DV30" s="1019"/>
      <c r="DW30" s="1019"/>
      <c r="DX30" s="1017"/>
      <c r="DY30" s="1019"/>
      <c r="DZ30" s="1019"/>
      <c r="EA30" s="1019"/>
      <c r="EB30" s="1019"/>
      <c r="EC30" s="1019"/>
      <c r="ED30" s="1019"/>
      <c r="EE30" s="1019"/>
      <c r="EF30" s="1019"/>
      <c r="EG30" s="1019"/>
      <c r="EH30" s="1019"/>
      <c r="EI30" s="1019"/>
      <c r="EJ30" s="1019"/>
      <c r="EK30" s="937"/>
      <c r="EL30" s="1015"/>
      <c r="EM30" s="1015"/>
      <c r="EN30" s="1015"/>
      <c r="EO30" s="1015"/>
      <c r="EP30" s="1015"/>
    </row>
    <row r="31" spans="1:146" ht="18.2" customHeight="1" x14ac:dyDescent="0.25">
      <c r="A31" s="1640" t="s">
        <v>2721</v>
      </c>
      <c r="B31" s="158"/>
      <c r="C31" s="1642"/>
      <c r="D31" s="158"/>
      <c r="E31" s="1019"/>
      <c r="F31" s="160"/>
      <c r="G31" s="160"/>
      <c r="H31" s="1015"/>
      <c r="I31" s="160"/>
      <c r="J31" s="160"/>
      <c r="K31" s="160"/>
      <c r="L31" s="160"/>
      <c r="M31" s="160"/>
      <c r="N31" s="160"/>
      <c r="O31" s="160"/>
      <c r="P31" s="160"/>
      <c r="Q31" s="624"/>
      <c r="R31" s="624"/>
      <c r="S31" s="624"/>
      <c r="T31" s="624"/>
      <c r="U31" s="624"/>
      <c r="V31" s="624"/>
      <c r="W31" s="624"/>
      <c r="X31" s="624"/>
      <c r="Y31" s="624"/>
      <c r="Z31" s="1016"/>
      <c r="AA31" s="937"/>
      <c r="AB31" s="937"/>
      <c r="AC31" s="937"/>
      <c r="AD31" s="937"/>
      <c r="AE31" s="1016"/>
      <c r="AF31" s="1016"/>
      <c r="AG31" s="1016"/>
      <c r="AH31" s="937"/>
      <c r="AI31" s="937"/>
      <c r="AJ31" s="937"/>
      <c r="AK31" s="937"/>
      <c r="AL31" s="937"/>
      <c r="AM31" s="937"/>
      <c r="AN31" s="937"/>
      <c r="AO31" s="937"/>
      <c r="AP31" s="1016"/>
      <c r="AQ31" s="937"/>
      <c r="AR31" s="937"/>
      <c r="AS31" s="937"/>
      <c r="AT31" s="937"/>
      <c r="AU31" s="937"/>
      <c r="AV31" s="937"/>
      <c r="AW31" s="937"/>
      <c r="AX31" s="937"/>
      <c r="AY31" s="1017"/>
      <c r="AZ31" s="1019"/>
      <c r="BA31" s="1019"/>
      <c r="BB31" s="1019"/>
      <c r="BC31" s="1019"/>
      <c r="BD31" s="1019"/>
      <c r="BE31" s="1019"/>
      <c r="BF31" s="1019"/>
      <c r="BG31" s="1019"/>
      <c r="BH31" s="1019"/>
      <c r="BI31" s="1019"/>
      <c r="BJ31" s="1019"/>
      <c r="BK31" s="1019"/>
      <c r="BL31" s="1019"/>
      <c r="BM31" s="1019"/>
      <c r="BN31" s="1019"/>
      <c r="BO31" s="1019"/>
      <c r="BP31" s="1017"/>
      <c r="BQ31" s="1019"/>
      <c r="BR31" s="1019"/>
      <c r="BS31" s="1019"/>
      <c r="BT31" s="1019"/>
      <c r="BU31" s="1019"/>
      <c r="BV31" s="1019"/>
      <c r="BW31" s="1019"/>
      <c r="BX31" s="1019"/>
      <c r="BY31" s="1019"/>
      <c r="BZ31" s="1019"/>
      <c r="CA31" s="1019"/>
      <c r="CB31" s="1019"/>
      <c r="CC31" s="1019"/>
      <c r="CD31" s="1019"/>
      <c r="CE31" s="1019"/>
      <c r="CF31" s="1019"/>
      <c r="CG31" s="1017"/>
      <c r="CH31" s="1019"/>
      <c r="CI31" s="1019"/>
      <c r="CJ31" s="1019"/>
      <c r="CK31" s="1019"/>
      <c r="CL31" s="1019"/>
      <c r="CM31" s="1019"/>
      <c r="CN31" s="1019"/>
      <c r="CO31" s="1019"/>
      <c r="CP31" s="1019"/>
      <c r="CQ31" s="1019"/>
      <c r="CR31" s="1019"/>
      <c r="CS31" s="1019"/>
      <c r="CT31" s="1019"/>
      <c r="CU31" s="1019"/>
      <c r="CV31" s="1019"/>
      <c r="CW31" s="1019"/>
      <c r="CX31" s="1017"/>
      <c r="CY31" s="1019"/>
      <c r="CZ31" s="1019"/>
      <c r="DA31" s="1019"/>
      <c r="DB31" s="1019"/>
      <c r="DC31" s="1019"/>
      <c r="DD31" s="1019"/>
      <c r="DE31" s="1019"/>
      <c r="DF31" s="1019"/>
      <c r="DG31" s="1019"/>
      <c r="DH31" s="1019"/>
      <c r="DI31" s="1019"/>
      <c r="DJ31" s="1019"/>
      <c r="DK31" s="1017"/>
      <c r="DL31" s="1019"/>
      <c r="DM31" s="1019"/>
      <c r="DN31" s="1019"/>
      <c r="DO31" s="1019"/>
      <c r="DP31" s="1019"/>
      <c r="DQ31" s="1019"/>
      <c r="DR31" s="1019"/>
      <c r="DS31" s="1019"/>
      <c r="DT31" s="1019"/>
      <c r="DU31" s="1019"/>
      <c r="DV31" s="1019"/>
      <c r="DW31" s="1019"/>
      <c r="DX31" s="1017"/>
      <c r="DY31" s="1019"/>
      <c r="DZ31" s="1019"/>
      <c r="EA31" s="1019"/>
      <c r="EB31" s="1019"/>
      <c r="EC31" s="1019"/>
      <c r="ED31" s="1019"/>
      <c r="EE31" s="1019"/>
      <c r="EF31" s="1019"/>
      <c r="EG31" s="1019"/>
      <c r="EH31" s="1019"/>
      <c r="EI31" s="1019"/>
      <c r="EJ31" s="1019"/>
      <c r="EK31" s="937"/>
      <c r="EL31" s="1015"/>
      <c r="EM31" s="1015"/>
      <c r="EN31" s="1015"/>
      <c r="EO31" s="1015"/>
      <c r="EP31" s="1015"/>
    </row>
    <row r="32" spans="1:146" ht="18.2" customHeight="1" x14ac:dyDescent="0.25">
      <c r="A32" s="1640" t="s">
        <v>2722</v>
      </c>
      <c r="B32" s="158"/>
      <c r="C32" s="1642"/>
      <c r="D32" s="158"/>
      <c r="E32" s="1019"/>
      <c r="F32" s="160"/>
      <c r="G32" s="160"/>
      <c r="H32" s="1015"/>
      <c r="I32" s="160"/>
      <c r="J32" s="160"/>
      <c r="K32" s="160"/>
      <c r="L32" s="160"/>
      <c r="M32" s="160"/>
      <c r="N32" s="160"/>
      <c r="O32" s="160"/>
      <c r="P32" s="160"/>
      <c r="Q32" s="624"/>
      <c r="R32" s="624"/>
      <c r="S32" s="624"/>
      <c r="T32" s="624"/>
      <c r="U32" s="624"/>
      <c r="V32" s="624"/>
      <c r="W32" s="624"/>
      <c r="X32" s="624"/>
      <c r="Y32" s="624"/>
      <c r="Z32" s="1016"/>
      <c r="AA32" s="937"/>
      <c r="AB32" s="937"/>
      <c r="AC32" s="937"/>
      <c r="AD32" s="937"/>
      <c r="AE32" s="1016"/>
      <c r="AF32" s="1016"/>
      <c r="AG32" s="1016"/>
      <c r="AH32" s="937"/>
      <c r="AI32" s="937"/>
      <c r="AJ32" s="937"/>
      <c r="AK32" s="937"/>
      <c r="AL32" s="937"/>
      <c r="AM32" s="937"/>
      <c r="AN32" s="937"/>
      <c r="AO32" s="937"/>
      <c r="AP32" s="1016"/>
      <c r="AQ32" s="937"/>
      <c r="AR32" s="937"/>
      <c r="AS32" s="937"/>
      <c r="AT32" s="937"/>
      <c r="AU32" s="937"/>
      <c r="AV32" s="937"/>
      <c r="AW32" s="937"/>
      <c r="AX32" s="937"/>
      <c r="AY32" s="1017"/>
      <c r="AZ32" s="1019"/>
      <c r="BA32" s="1019"/>
      <c r="BB32" s="1019"/>
      <c r="BC32" s="1019"/>
      <c r="BD32" s="1019"/>
      <c r="BE32" s="1019"/>
      <c r="BF32" s="1019"/>
      <c r="BG32" s="1019"/>
      <c r="BH32" s="1019"/>
      <c r="BI32" s="1019"/>
      <c r="BJ32" s="1019"/>
      <c r="BK32" s="1019"/>
      <c r="BL32" s="1019"/>
      <c r="BM32" s="1019"/>
      <c r="BN32" s="1019"/>
      <c r="BO32" s="1019"/>
      <c r="BP32" s="1017"/>
      <c r="BQ32" s="1019"/>
      <c r="BR32" s="1019"/>
      <c r="BS32" s="1019"/>
      <c r="BT32" s="1019"/>
      <c r="BU32" s="1019"/>
      <c r="BV32" s="1019"/>
      <c r="BW32" s="1019"/>
      <c r="BX32" s="1019"/>
      <c r="BY32" s="1019"/>
      <c r="BZ32" s="1019"/>
      <c r="CA32" s="1019"/>
      <c r="CB32" s="1019"/>
      <c r="CC32" s="1019"/>
      <c r="CD32" s="1019"/>
      <c r="CE32" s="1019"/>
      <c r="CF32" s="1019"/>
      <c r="CG32" s="1017"/>
      <c r="CH32" s="1019"/>
      <c r="CI32" s="1019"/>
      <c r="CJ32" s="1019"/>
      <c r="CK32" s="1019"/>
      <c r="CL32" s="1019"/>
      <c r="CM32" s="1019"/>
      <c r="CN32" s="1019"/>
      <c r="CO32" s="1019"/>
      <c r="CP32" s="1019"/>
      <c r="CQ32" s="1019"/>
      <c r="CR32" s="1019"/>
      <c r="CS32" s="1019"/>
      <c r="CT32" s="1019"/>
      <c r="CU32" s="1019"/>
      <c r="CV32" s="1019"/>
      <c r="CW32" s="1019"/>
      <c r="CX32" s="1017"/>
      <c r="CY32" s="1019"/>
      <c r="CZ32" s="1019"/>
      <c r="DA32" s="1019"/>
      <c r="DB32" s="1019"/>
      <c r="DC32" s="1019"/>
      <c r="DD32" s="1019"/>
      <c r="DE32" s="1019"/>
      <c r="DF32" s="1019"/>
      <c r="DG32" s="1019"/>
      <c r="DH32" s="1019"/>
      <c r="DI32" s="1019"/>
      <c r="DJ32" s="1019"/>
      <c r="DK32" s="1017"/>
      <c r="DL32" s="1019"/>
      <c r="DM32" s="1019"/>
      <c r="DN32" s="1019"/>
      <c r="DO32" s="1019"/>
      <c r="DP32" s="1019"/>
      <c r="DQ32" s="1019"/>
      <c r="DR32" s="1019"/>
      <c r="DS32" s="1019"/>
      <c r="DT32" s="1019"/>
      <c r="DU32" s="1019"/>
      <c r="DV32" s="1019"/>
      <c r="DW32" s="1019"/>
      <c r="DX32" s="1017"/>
      <c r="DY32" s="1019"/>
      <c r="DZ32" s="1019"/>
      <c r="EA32" s="1019"/>
      <c r="EB32" s="1019"/>
      <c r="EC32" s="1019"/>
      <c r="ED32" s="1019"/>
      <c r="EE32" s="1019"/>
      <c r="EF32" s="1019"/>
      <c r="EG32" s="1019"/>
      <c r="EH32" s="1019"/>
      <c r="EI32" s="1019"/>
      <c r="EJ32" s="1019"/>
      <c r="EK32" s="937"/>
      <c r="EL32" s="1015"/>
      <c r="EM32" s="1015"/>
      <c r="EN32" s="1015"/>
      <c r="EO32" s="1015"/>
      <c r="EP32" s="1015"/>
    </row>
    <row r="33" spans="1:146" ht="18.2" customHeight="1" x14ac:dyDescent="0.25">
      <c r="A33" s="1640" t="s">
        <v>2723</v>
      </c>
      <c r="B33" s="158"/>
      <c r="C33" s="1642"/>
      <c r="D33" s="158"/>
      <c r="E33" s="1019"/>
      <c r="F33" s="160"/>
      <c r="G33" s="160"/>
      <c r="H33" s="1015"/>
      <c r="I33" s="160"/>
      <c r="J33" s="160"/>
      <c r="K33" s="160"/>
      <c r="L33" s="160"/>
      <c r="M33" s="160"/>
      <c r="N33" s="160"/>
      <c r="O33" s="160"/>
      <c r="P33" s="160"/>
      <c r="Q33" s="624"/>
      <c r="R33" s="624"/>
      <c r="S33" s="624"/>
      <c r="T33" s="624"/>
      <c r="U33" s="624"/>
      <c r="V33" s="624"/>
      <c r="W33" s="624"/>
      <c r="X33" s="624"/>
      <c r="Y33" s="624"/>
      <c r="Z33" s="1016"/>
      <c r="AA33" s="937"/>
      <c r="AB33" s="937"/>
      <c r="AC33" s="937"/>
      <c r="AD33" s="937"/>
      <c r="AE33" s="1016"/>
      <c r="AF33" s="1016"/>
      <c r="AG33" s="1016"/>
      <c r="AH33" s="937"/>
      <c r="AI33" s="937"/>
      <c r="AJ33" s="937"/>
      <c r="AK33" s="937"/>
      <c r="AL33" s="937"/>
      <c r="AM33" s="937"/>
      <c r="AN33" s="937"/>
      <c r="AO33" s="937"/>
      <c r="AP33" s="1016"/>
      <c r="AQ33" s="937"/>
      <c r="AR33" s="937"/>
      <c r="AS33" s="937"/>
      <c r="AT33" s="937"/>
      <c r="AU33" s="937"/>
      <c r="AV33" s="937"/>
      <c r="AW33" s="937"/>
      <c r="AX33" s="937"/>
      <c r="AY33" s="1017"/>
      <c r="AZ33" s="1019"/>
      <c r="BA33" s="1019"/>
      <c r="BB33" s="1019"/>
      <c r="BC33" s="1019"/>
      <c r="BD33" s="1019"/>
      <c r="BE33" s="1019"/>
      <c r="BF33" s="1019"/>
      <c r="BG33" s="1019"/>
      <c r="BH33" s="1019"/>
      <c r="BI33" s="1019"/>
      <c r="BJ33" s="1019"/>
      <c r="BK33" s="1019"/>
      <c r="BL33" s="1019"/>
      <c r="BM33" s="1019"/>
      <c r="BN33" s="1019"/>
      <c r="BO33" s="1019"/>
      <c r="BP33" s="1017"/>
      <c r="BQ33" s="1019"/>
      <c r="BR33" s="1019"/>
      <c r="BS33" s="1019"/>
      <c r="BT33" s="1019"/>
      <c r="BU33" s="1019"/>
      <c r="BV33" s="1019"/>
      <c r="BW33" s="1019"/>
      <c r="BX33" s="1019"/>
      <c r="BY33" s="1019"/>
      <c r="BZ33" s="1019"/>
      <c r="CA33" s="1019"/>
      <c r="CB33" s="1019"/>
      <c r="CC33" s="1019"/>
      <c r="CD33" s="1019"/>
      <c r="CE33" s="1019"/>
      <c r="CF33" s="1019"/>
      <c r="CG33" s="1017"/>
      <c r="CH33" s="1019"/>
      <c r="CI33" s="1019"/>
      <c r="CJ33" s="1019"/>
      <c r="CK33" s="1019"/>
      <c r="CL33" s="1019"/>
      <c r="CM33" s="1019"/>
      <c r="CN33" s="1019"/>
      <c r="CO33" s="1019"/>
      <c r="CP33" s="1019"/>
      <c r="CQ33" s="1019"/>
      <c r="CR33" s="1019"/>
      <c r="CS33" s="1019"/>
      <c r="CT33" s="1019"/>
      <c r="CU33" s="1019"/>
      <c r="CV33" s="1019"/>
      <c r="CW33" s="1019"/>
      <c r="CX33" s="1017"/>
      <c r="CY33" s="1019"/>
      <c r="CZ33" s="1019"/>
      <c r="DA33" s="1019"/>
      <c r="DB33" s="1019"/>
      <c r="DC33" s="1019"/>
      <c r="DD33" s="1019"/>
      <c r="DE33" s="1019"/>
      <c r="DF33" s="1019"/>
      <c r="DG33" s="1019"/>
      <c r="DH33" s="1019"/>
      <c r="DI33" s="1019"/>
      <c r="DJ33" s="1019"/>
      <c r="DK33" s="1017"/>
      <c r="DL33" s="1019"/>
      <c r="DM33" s="1019"/>
      <c r="DN33" s="1019"/>
      <c r="DO33" s="1019"/>
      <c r="DP33" s="1019"/>
      <c r="DQ33" s="1019"/>
      <c r="DR33" s="1019"/>
      <c r="DS33" s="1019"/>
      <c r="DT33" s="1019"/>
      <c r="DU33" s="1019"/>
      <c r="DV33" s="1019"/>
      <c r="DW33" s="1019"/>
      <c r="DX33" s="1017"/>
      <c r="DY33" s="1019"/>
      <c r="DZ33" s="1019"/>
      <c r="EA33" s="1019"/>
      <c r="EB33" s="1019"/>
      <c r="EC33" s="1019"/>
      <c r="ED33" s="1019"/>
      <c r="EE33" s="1019"/>
      <c r="EF33" s="1019"/>
      <c r="EG33" s="1019"/>
      <c r="EH33" s="1019"/>
      <c r="EI33" s="1019"/>
      <c r="EJ33" s="1019"/>
      <c r="EK33" s="937"/>
      <c r="EL33" s="1015"/>
      <c r="EM33" s="1015"/>
      <c r="EN33" s="1015"/>
      <c r="EO33" s="1015"/>
      <c r="EP33" s="1015"/>
    </row>
    <row r="34" spans="1:146" ht="18.2" customHeight="1" x14ac:dyDescent="0.25">
      <c r="A34" s="1640" t="s">
        <v>2724</v>
      </c>
      <c r="B34" s="158"/>
      <c r="C34" s="1642"/>
      <c r="D34" s="158"/>
      <c r="E34" s="1019"/>
      <c r="F34" s="160"/>
      <c r="G34" s="160"/>
      <c r="H34" s="1015"/>
      <c r="I34" s="160"/>
      <c r="J34" s="160"/>
      <c r="K34" s="160"/>
      <c r="L34" s="160"/>
      <c r="M34" s="160"/>
      <c r="N34" s="160"/>
      <c r="O34" s="160"/>
      <c r="P34" s="160"/>
      <c r="Q34" s="624"/>
      <c r="R34" s="624"/>
      <c r="S34" s="624"/>
      <c r="T34" s="624"/>
      <c r="U34" s="624"/>
      <c r="V34" s="624"/>
      <c r="W34" s="624"/>
      <c r="X34" s="624"/>
      <c r="Y34" s="624"/>
      <c r="Z34" s="1016"/>
      <c r="AA34" s="937"/>
      <c r="AB34" s="937"/>
      <c r="AC34" s="937"/>
      <c r="AD34" s="937"/>
      <c r="AE34" s="1016"/>
      <c r="AF34" s="1016"/>
      <c r="AG34" s="1016"/>
      <c r="AH34" s="937"/>
      <c r="AI34" s="937"/>
      <c r="AJ34" s="937"/>
      <c r="AK34" s="937"/>
      <c r="AL34" s="937"/>
      <c r="AM34" s="937"/>
      <c r="AN34" s="937"/>
      <c r="AO34" s="937"/>
      <c r="AP34" s="1016"/>
      <c r="AQ34" s="937"/>
      <c r="AR34" s="937"/>
      <c r="AS34" s="937"/>
      <c r="AT34" s="937"/>
      <c r="AU34" s="937"/>
      <c r="AV34" s="937"/>
      <c r="AW34" s="937"/>
      <c r="AX34" s="937"/>
      <c r="AY34" s="1017"/>
      <c r="AZ34" s="1019"/>
      <c r="BA34" s="1019"/>
      <c r="BB34" s="1019"/>
      <c r="BC34" s="1019"/>
      <c r="BD34" s="1019"/>
      <c r="BE34" s="1019"/>
      <c r="BF34" s="1019"/>
      <c r="BG34" s="1019"/>
      <c r="BH34" s="1019"/>
      <c r="BI34" s="1019"/>
      <c r="BJ34" s="1019"/>
      <c r="BK34" s="1019"/>
      <c r="BL34" s="1019"/>
      <c r="BM34" s="1019"/>
      <c r="BN34" s="1019"/>
      <c r="BO34" s="1019"/>
      <c r="BP34" s="1017"/>
      <c r="BQ34" s="1019"/>
      <c r="BR34" s="1019"/>
      <c r="BS34" s="1019"/>
      <c r="BT34" s="1019"/>
      <c r="BU34" s="1019"/>
      <c r="BV34" s="1019"/>
      <c r="BW34" s="1019"/>
      <c r="BX34" s="1019"/>
      <c r="BY34" s="1019"/>
      <c r="BZ34" s="1019"/>
      <c r="CA34" s="1019"/>
      <c r="CB34" s="1019"/>
      <c r="CC34" s="1019"/>
      <c r="CD34" s="1019"/>
      <c r="CE34" s="1019"/>
      <c r="CF34" s="1019"/>
      <c r="CG34" s="1017"/>
      <c r="CH34" s="1019"/>
      <c r="CI34" s="1019"/>
      <c r="CJ34" s="1019"/>
      <c r="CK34" s="1019"/>
      <c r="CL34" s="1019"/>
      <c r="CM34" s="1019"/>
      <c r="CN34" s="1019"/>
      <c r="CO34" s="1019"/>
      <c r="CP34" s="1019"/>
      <c r="CQ34" s="1019"/>
      <c r="CR34" s="1019"/>
      <c r="CS34" s="1019"/>
      <c r="CT34" s="1019"/>
      <c r="CU34" s="1019"/>
      <c r="CV34" s="1019"/>
      <c r="CW34" s="1019"/>
      <c r="CX34" s="1017"/>
      <c r="CY34" s="1019"/>
      <c r="CZ34" s="1019"/>
      <c r="DA34" s="1019"/>
      <c r="DB34" s="1019"/>
      <c r="DC34" s="1019"/>
      <c r="DD34" s="1019"/>
      <c r="DE34" s="1019"/>
      <c r="DF34" s="1019"/>
      <c r="DG34" s="1019"/>
      <c r="DH34" s="1019"/>
      <c r="DI34" s="1019"/>
      <c r="DJ34" s="1019"/>
      <c r="DK34" s="1017"/>
      <c r="DL34" s="1019"/>
      <c r="DM34" s="1019"/>
      <c r="DN34" s="1019"/>
      <c r="DO34" s="1019"/>
      <c r="DP34" s="1019"/>
      <c r="DQ34" s="1019"/>
      <c r="DR34" s="1019"/>
      <c r="DS34" s="1019"/>
      <c r="DT34" s="1019"/>
      <c r="DU34" s="1019"/>
      <c r="DV34" s="1019"/>
      <c r="DW34" s="1019"/>
      <c r="DX34" s="1017"/>
      <c r="DY34" s="1019"/>
      <c r="DZ34" s="1019"/>
      <c r="EA34" s="1019"/>
      <c r="EB34" s="1019"/>
      <c r="EC34" s="1019"/>
      <c r="ED34" s="1019"/>
      <c r="EE34" s="1019"/>
      <c r="EF34" s="1019"/>
      <c r="EG34" s="1019"/>
      <c r="EH34" s="1019"/>
      <c r="EI34" s="1019"/>
      <c r="EJ34" s="1019"/>
      <c r="EK34" s="937"/>
      <c r="EL34" s="1015"/>
      <c r="EM34" s="1015"/>
      <c r="EN34" s="1015"/>
      <c r="EO34" s="1015"/>
      <c r="EP34" s="1015"/>
    </row>
  </sheetData>
  <customSheetViews>
    <customSheetView guid="{9C153D9E-615C-443B-9CD7-551163282F03}"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1"/>
      <headerFooter>
        <oddFooter>&amp;C&amp;P</oddFooter>
      </headerFooter>
    </customSheetView>
    <customSheetView guid="{BE9F68F7-D81B-4526-9959-D871EC50BDFF}"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2"/>
      <headerFooter>
        <oddFooter>&amp;C&amp;P</oddFooter>
      </headerFooter>
    </customSheetView>
    <customSheetView guid="{EF790C5B-80DA-4544-9EB7-EFE0323B2298}"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3"/>
      <headerFooter>
        <oddFooter>&amp;C&amp;P</oddFooter>
      </headerFooter>
    </customSheetView>
    <customSheetView guid="{C9D2DBB1-CD01-4732-8C86-64BE16C94753}" showPageBreaks="1" printArea="1" view="pageBreakPreview">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4"/>
      <headerFooter>
        <oddFooter>&amp;C&amp;P</oddFooter>
      </headerFooter>
    </customSheetView>
    <customSheetView guid="{BFEC163F-7C4E-49B7-9F32-15225772E72F}" scale="118" showPageBreaks="1" printArea="1" view="pageBreakPreview" topLeftCell="O4">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5"/>
      <headerFooter>
        <oddFooter>&amp;C&amp;P</oddFooter>
      </headerFooter>
    </customSheetView>
    <customSheetView guid="{5529DB6B-163A-4048-9107-267B30B97DF3}" scale="118" showPageBreaks="1" printArea="1" view="pageBreakPreview" topLeftCell="EB1">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6"/>
      <headerFooter>
        <oddFooter>&amp;C&amp;P</oddFooter>
      </headerFooter>
    </customSheetView>
    <customSheetView guid="{9B0763AA-FA4B-479A-900C-C113E8BEEFEB}"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7"/>
      <headerFooter>
        <oddFooter>&amp;C&amp;P</oddFooter>
      </headerFooter>
    </customSheetView>
    <customSheetView guid="{89903799-8228-4A6D-8A81-7F80BC61226D}"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8"/>
      <headerFooter>
        <oddFooter>&amp;C&amp;P</oddFooter>
      </headerFooter>
    </customSheetView>
    <customSheetView guid="{2524630E-605A-4616-AD5D-6CF7B1E9752C}"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314" right="0.314" top="0.11799999999999999" bottom="0.27500000000000002" header="0.157" footer="0.11799999999999999"/>
      <pageSetup firstPageNumber="65" orientation="landscape" r:id="rId9"/>
      <headerFooter>
        <oddFooter>&amp;C&amp;P</oddFooter>
      </headerFooter>
    </customSheetView>
  </customSheetViews>
  <mergeCells count="129">
    <mergeCell ref="DX1:EA1"/>
    <mergeCell ref="DX2:EA2"/>
    <mergeCell ref="EK1:EN1"/>
    <mergeCell ref="EK2:EN2"/>
    <mergeCell ref="CG1:CJ1"/>
    <mergeCell ref="CG2:CJ2"/>
    <mergeCell ref="CX1:DA1"/>
    <mergeCell ref="CX2:DA2"/>
    <mergeCell ref="DK1:DN1"/>
    <mergeCell ref="DK2:DN2"/>
    <mergeCell ref="AP1:AS1"/>
    <mergeCell ref="AP2:AS2"/>
    <mergeCell ref="AY1:BB1"/>
    <mergeCell ref="AY2:BB2"/>
    <mergeCell ref="BP1:BS1"/>
    <mergeCell ref="BP2:BS2"/>
    <mergeCell ref="CR18:CS18"/>
    <mergeCell ref="B2:B3"/>
    <mergeCell ref="EP6:EP18"/>
    <mergeCell ref="CT18:CU18"/>
    <mergeCell ref="CV18:CW18"/>
    <mergeCell ref="DE18:DG18"/>
    <mergeCell ref="DL18:DN18"/>
    <mergeCell ref="Q9:R16"/>
    <mergeCell ref="AH6:AO6"/>
    <mergeCell ref="BB18:BC18"/>
    <mergeCell ref="BQ18:BR18"/>
    <mergeCell ref="DX6:DX18"/>
    <mergeCell ref="BJ18:BK18"/>
    <mergeCell ref="BF18:BG18"/>
    <mergeCell ref="BH18:BI18"/>
    <mergeCell ref="CJ18:CK18"/>
    <mergeCell ref="J3:K3"/>
    <mergeCell ref="C6:C18"/>
    <mergeCell ref="AU7:AV17"/>
    <mergeCell ref="AW7:AX17"/>
    <mergeCell ref="AZ18:BA18"/>
    <mergeCell ref="AS7:AT17"/>
    <mergeCell ref="K6:L18"/>
    <mergeCell ref="AE6:AE18"/>
    <mergeCell ref="AF6:AF18"/>
    <mergeCell ref="AG6:AG18"/>
    <mergeCell ref="S6:S18"/>
    <mergeCell ref="M6:M8"/>
    <mergeCell ref="P6:P18"/>
    <mergeCell ref="O6:O18"/>
    <mergeCell ref="AD6:AD18"/>
    <mergeCell ref="X6:X10"/>
    <mergeCell ref="Y6:Y12"/>
    <mergeCell ref="N6:N17"/>
    <mergeCell ref="T11:T18"/>
    <mergeCell ref="T6:T9"/>
    <mergeCell ref="Q6:R8"/>
    <mergeCell ref="EE18:EG18"/>
    <mergeCell ref="EH18:EJ18"/>
    <mergeCell ref="DY18:EA18"/>
    <mergeCell ref="EL6:EL18"/>
    <mergeCell ref="DU18:DW18"/>
    <mergeCell ref="BW18:BX18"/>
    <mergeCell ref="CN18:CO18"/>
    <mergeCell ref="BL18:BM18"/>
    <mergeCell ref="CP18:CQ18"/>
    <mergeCell ref="CG6:CG18"/>
    <mergeCell ref="CY18:DA18"/>
    <mergeCell ref="DB18:DD18"/>
    <mergeCell ref="DH18:DJ18"/>
    <mergeCell ref="CE18:CF18"/>
    <mergeCell ref="CY6:DJ10"/>
    <mergeCell ref="DO18:DQ18"/>
    <mergeCell ref="DK6:DK18"/>
    <mergeCell ref="DL6:DW10"/>
    <mergeCell ref="AZ6:BO8"/>
    <mergeCell ref="EO6:EO18"/>
    <mergeCell ref="U6:U9"/>
    <mergeCell ref="V6:V8"/>
    <mergeCell ref="W6:W9"/>
    <mergeCell ref="CA18:CB18"/>
    <mergeCell ref="BY18:BZ18"/>
    <mergeCell ref="AY6:AY18"/>
    <mergeCell ref="AQ6:AX6"/>
    <mergeCell ref="BD18:BE18"/>
    <mergeCell ref="BS18:BT18"/>
    <mergeCell ref="EK6:EK18"/>
    <mergeCell ref="BP6:BP18"/>
    <mergeCell ref="BQ6:CF8"/>
    <mergeCell ref="CH6:CW8"/>
    <mergeCell ref="EB18:ED18"/>
    <mergeCell ref="DR18:DT18"/>
    <mergeCell ref="CX6:CX18"/>
    <mergeCell ref="CL18:CM18"/>
    <mergeCell ref="CC18:CD18"/>
    <mergeCell ref="CH18:CI18"/>
    <mergeCell ref="BU18:BV18"/>
    <mergeCell ref="BN18:BO18"/>
    <mergeCell ref="EM6:EN7"/>
    <mergeCell ref="DY6:EJ10"/>
    <mergeCell ref="EM5:EN5"/>
    <mergeCell ref="AB5:AC5"/>
    <mergeCell ref="AH5:AO5"/>
    <mergeCell ref="AQ5:AX5"/>
    <mergeCell ref="AZ5:BO5"/>
    <mergeCell ref="K5:L5"/>
    <mergeCell ref="BQ5:CF5"/>
    <mergeCell ref="CH5:CW5"/>
    <mergeCell ref="CY5:DJ5"/>
    <mergeCell ref="DL5:DW5"/>
    <mergeCell ref="DY5:EJ5"/>
    <mergeCell ref="Q5:R5"/>
    <mergeCell ref="E3:I3"/>
    <mergeCell ref="B7:B18"/>
    <mergeCell ref="AQ7:AR17"/>
    <mergeCell ref="C3:D3"/>
    <mergeCell ref="A5:A19"/>
    <mergeCell ref="AH9:AI17"/>
    <mergeCell ref="AJ9:AK17"/>
    <mergeCell ref="AL9:AM17"/>
    <mergeCell ref="AN9:AO17"/>
    <mergeCell ref="G6:G18"/>
    <mergeCell ref="D6:D11"/>
    <mergeCell ref="H6:H13"/>
    <mergeCell ref="I6:J11"/>
    <mergeCell ref="F6:F14"/>
    <mergeCell ref="AP6:AP17"/>
    <mergeCell ref="E6:E17"/>
    <mergeCell ref="AH7:AO8"/>
    <mergeCell ref="Z6:Z18"/>
    <mergeCell ref="AA6:AA18"/>
    <mergeCell ref="AB6:AC17"/>
    <mergeCell ref="I5:J5"/>
  </mergeCells>
  <pageMargins left="0.314" right="0.314" top="0.11799999999999999" bottom="0.27500000000000002" header="0.157" footer="0.11799999999999999"/>
  <pageSetup firstPageNumber="65" orientation="landscape" r:id="rId10"/>
  <headerFooter>
    <oddFooter>&amp;C&amp;P</oddFooter>
  </headerFooter>
  <colBreaks count="9" manualBreakCount="9">
    <brk id="4" max="1048575" man="1"/>
    <brk id="41" max="1048575" man="1"/>
    <brk id="50" max="33" man="1"/>
    <brk id="67" max="33" man="1"/>
    <brk id="84" max="1048575" man="1"/>
    <brk id="101" max="1048575" man="1"/>
    <brk id="114" max="33" man="1"/>
    <brk id="127" max="1048575" man="1"/>
    <brk id="140" max="1048575" man="1"/>
  </colBreaks>
  <drawing r:id="rId1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view="pageBreakPreview" zoomScale="106" zoomScaleNormal="110" zoomScaleSheetLayoutView="150" workbookViewId="0">
      <selection activeCell="L17" sqref="L17"/>
    </sheetView>
  </sheetViews>
  <sheetFormatPr defaultColWidth="9.140625" defaultRowHeight="12.75" x14ac:dyDescent="0.2"/>
  <cols>
    <col min="1" max="1" width="4.28515625" style="10" bestFit="1" customWidth="1"/>
    <col min="2" max="2" width="20.7109375" style="10" customWidth="1"/>
    <col min="3" max="3" width="9.85546875" style="10" customWidth="1"/>
    <col min="4" max="4" width="9.7109375" style="10" customWidth="1"/>
    <col min="5" max="5" width="7.5703125" style="10" customWidth="1"/>
    <col min="6" max="6" width="17.140625" style="10" customWidth="1"/>
    <col min="7" max="7" width="17" style="10" customWidth="1"/>
    <col min="8" max="8" width="12.42578125" style="10" customWidth="1"/>
    <col min="9" max="9" width="9.7109375" style="10" customWidth="1"/>
    <col min="10" max="10" width="6.7109375" style="10" customWidth="1"/>
    <col min="11" max="11" width="10.85546875" style="10" customWidth="1"/>
    <col min="12" max="12" width="9.7109375" style="10" customWidth="1"/>
    <col min="13" max="13" width="6.85546875" style="10" customWidth="1"/>
    <col min="14" max="14" width="20.7109375" style="10" customWidth="1"/>
  </cols>
  <sheetData>
    <row r="1" spans="1:14" x14ac:dyDescent="0.2">
      <c r="A1" s="981" t="s">
        <v>2725</v>
      </c>
    </row>
    <row r="2" spans="1:14" ht="12.75" customHeight="1" x14ac:dyDescent="0.2">
      <c r="A2" s="981" t="s">
        <v>2726</v>
      </c>
      <c r="E2" s="1240" t="s">
        <v>2727</v>
      </c>
      <c r="F2" s="1240"/>
      <c r="G2" s="1240"/>
    </row>
    <row r="3" spans="1:14" x14ac:dyDescent="0.2">
      <c r="A3" s="912"/>
    </row>
    <row r="4" spans="1:14" ht="13.5" x14ac:dyDescent="0.25">
      <c r="A4" s="3062" t="s">
        <v>2728</v>
      </c>
      <c r="B4" s="3062"/>
      <c r="C4" s="985" t="s">
        <v>2729</v>
      </c>
      <c r="D4" s="3065" t="s">
        <v>2730</v>
      </c>
      <c r="E4" s="3062"/>
      <c r="F4" s="988" t="s">
        <v>2731</v>
      </c>
      <c r="G4" s="985" t="s">
        <v>2732</v>
      </c>
      <c r="H4" s="985" t="s">
        <v>2733</v>
      </c>
      <c r="I4" s="3062" t="s">
        <v>2734</v>
      </c>
      <c r="J4" s="3062"/>
      <c r="K4" s="985" t="s">
        <v>2735</v>
      </c>
      <c r="L4" s="3062" t="s">
        <v>2736</v>
      </c>
      <c r="M4" s="3062"/>
      <c r="N4" s="3062"/>
    </row>
    <row r="5" spans="1:14" ht="12.75" customHeight="1" x14ac:dyDescent="0.2">
      <c r="A5" s="3108" t="s">
        <v>2737</v>
      </c>
      <c r="B5" s="3108"/>
      <c r="C5" s="2685" t="s">
        <v>2738</v>
      </c>
      <c r="D5" s="2690" t="s">
        <v>3964</v>
      </c>
      <c r="E5" s="3076"/>
      <c r="F5" s="2690" t="s">
        <v>2739</v>
      </c>
      <c r="G5" s="3109" t="s">
        <v>3956</v>
      </c>
      <c r="H5" s="3110" t="s">
        <v>2740</v>
      </c>
      <c r="I5" s="3110" t="s">
        <v>3965</v>
      </c>
      <c r="J5" s="3110"/>
      <c r="K5" s="3110" t="s">
        <v>2741</v>
      </c>
      <c r="L5" s="3110" t="s">
        <v>3963</v>
      </c>
      <c r="M5" s="3110"/>
      <c r="N5" s="3110"/>
    </row>
    <row r="6" spans="1:14" ht="12.75" customHeight="1" x14ac:dyDescent="0.2">
      <c r="A6" s="3108"/>
      <c r="B6" s="3108"/>
      <c r="C6" s="2375"/>
      <c r="D6" s="2487"/>
      <c r="E6" s="2488"/>
      <c r="F6" s="2487"/>
      <c r="G6" s="3109"/>
      <c r="H6" s="3110"/>
      <c r="I6" s="3110"/>
      <c r="J6" s="3110"/>
      <c r="K6" s="3110"/>
      <c r="L6" s="3110"/>
      <c r="M6" s="3110"/>
      <c r="N6" s="3110"/>
    </row>
    <row r="7" spans="1:14" ht="12.75" customHeight="1" x14ac:dyDescent="0.2">
      <c r="A7" s="3108"/>
      <c r="B7" s="3108"/>
      <c r="C7" s="2375"/>
      <c r="D7" s="2487"/>
      <c r="E7" s="2488"/>
      <c r="F7" s="2487"/>
      <c r="G7" s="3109"/>
      <c r="H7" s="3110"/>
      <c r="I7" s="3110"/>
      <c r="J7" s="3110"/>
      <c r="K7" s="3110"/>
      <c r="L7" s="3110"/>
      <c r="M7" s="3110"/>
      <c r="N7" s="3110"/>
    </row>
    <row r="8" spans="1:14" ht="12.75" customHeight="1" x14ac:dyDescent="0.2">
      <c r="A8" s="3108"/>
      <c r="B8" s="3108"/>
      <c r="C8" s="2375"/>
      <c r="D8" s="2487"/>
      <c r="E8" s="2488"/>
      <c r="F8" s="2487"/>
      <c r="G8" s="3109"/>
      <c r="H8" s="3110"/>
      <c r="I8" s="3110"/>
      <c r="J8" s="3110"/>
      <c r="K8" s="3110"/>
      <c r="L8" s="3110"/>
      <c r="M8" s="3110"/>
      <c r="N8" s="3110"/>
    </row>
    <row r="9" spans="1:14" ht="12.75" customHeight="1" x14ac:dyDescent="0.2">
      <c r="A9" s="3108"/>
      <c r="B9" s="3108"/>
      <c r="C9" s="2375"/>
      <c r="D9" s="2487"/>
      <c r="E9" s="2488"/>
      <c r="F9" s="2487"/>
      <c r="G9" s="3109"/>
      <c r="H9" s="3110"/>
      <c r="I9" s="3110"/>
      <c r="J9" s="3110"/>
      <c r="K9" s="3110"/>
      <c r="L9" s="3110"/>
      <c r="M9" s="3110"/>
      <c r="N9" s="3110"/>
    </row>
    <row r="10" spans="1:14" ht="12.75" customHeight="1" x14ac:dyDescent="0.2">
      <c r="A10" s="3108"/>
      <c r="B10" s="3108"/>
      <c r="C10" s="2375"/>
      <c r="D10" s="2487"/>
      <c r="E10" s="2488"/>
      <c r="F10" s="2487"/>
      <c r="G10" s="3109"/>
      <c r="H10" s="3110"/>
      <c r="I10" s="3110"/>
      <c r="J10" s="3110"/>
      <c r="K10" s="3110"/>
      <c r="L10" s="3110"/>
      <c r="M10" s="3110"/>
      <c r="N10" s="3110"/>
    </row>
    <row r="11" spans="1:14" ht="12.75" customHeight="1" x14ac:dyDescent="0.2">
      <c r="A11" s="3108"/>
      <c r="B11" s="3108"/>
      <c r="C11" s="2375"/>
      <c r="D11" s="2487"/>
      <c r="E11" s="2488"/>
      <c r="F11" s="2487"/>
      <c r="G11" s="3109"/>
      <c r="H11" s="3110"/>
      <c r="I11" s="3110"/>
      <c r="J11" s="3110"/>
      <c r="K11" s="3110"/>
      <c r="L11" s="3110"/>
      <c r="M11" s="3110"/>
      <c r="N11" s="3110"/>
    </row>
    <row r="12" spans="1:14" ht="12.75" customHeight="1" x14ac:dyDescent="0.2">
      <c r="A12" s="3108"/>
      <c r="B12" s="3108"/>
      <c r="C12" s="2375"/>
      <c r="D12" s="2487"/>
      <c r="E12" s="2488"/>
      <c r="F12" s="2487"/>
      <c r="G12" s="3109"/>
      <c r="H12" s="3110"/>
      <c r="I12" s="3110"/>
      <c r="J12" s="3110"/>
      <c r="K12" s="3110"/>
      <c r="L12" s="3110"/>
      <c r="M12" s="3110"/>
      <c r="N12" s="3110"/>
    </row>
    <row r="13" spans="1:14" ht="12.75" customHeight="1" x14ac:dyDescent="0.2">
      <c r="A13" s="3108"/>
      <c r="B13" s="3108"/>
      <c r="C13" s="2375"/>
      <c r="D13" s="2487"/>
      <c r="E13" s="2488"/>
      <c r="F13" s="2487"/>
      <c r="G13" s="3109"/>
      <c r="H13" s="3110"/>
      <c r="I13" s="3110"/>
      <c r="J13" s="3110"/>
      <c r="K13" s="3110"/>
      <c r="L13" s="3110"/>
      <c r="M13" s="3110"/>
      <c r="N13" s="3110"/>
    </row>
    <row r="14" spans="1:14" ht="12.75" customHeight="1" x14ac:dyDescent="0.2">
      <c r="A14" s="3108"/>
      <c r="B14" s="3108"/>
      <c r="C14" s="2375"/>
      <c r="D14" s="2487"/>
      <c r="E14" s="2488"/>
      <c r="F14" s="2487"/>
      <c r="G14" s="3109"/>
      <c r="H14" s="3110"/>
      <c r="I14" s="3110"/>
      <c r="J14" s="3110"/>
      <c r="K14" s="3110"/>
      <c r="L14" s="3110"/>
      <c r="M14" s="3110"/>
      <c r="N14" s="3110"/>
    </row>
    <row r="15" spans="1:14" ht="12.75" customHeight="1" x14ac:dyDescent="0.2">
      <c r="A15" s="3108"/>
      <c r="B15" s="3108"/>
      <c r="C15" s="2375"/>
      <c r="D15" s="2487"/>
      <c r="E15" s="2488"/>
      <c r="F15" s="2487"/>
      <c r="G15" s="3109"/>
      <c r="H15" s="3110"/>
      <c r="I15" s="3110"/>
      <c r="J15" s="3110"/>
      <c r="K15" s="3110"/>
      <c r="L15" s="3110"/>
      <c r="M15" s="3110"/>
      <c r="N15" s="3110"/>
    </row>
    <row r="16" spans="1:14" ht="26.25" customHeight="1" x14ac:dyDescent="0.2">
      <c r="A16" s="3108"/>
      <c r="B16" s="3108"/>
      <c r="C16" s="2797"/>
      <c r="D16" s="3078"/>
      <c r="E16" s="3079"/>
      <c r="F16" s="3078"/>
      <c r="G16" s="3109"/>
      <c r="H16" s="3110"/>
      <c r="I16" s="3110"/>
      <c r="J16" s="3110"/>
      <c r="K16" s="3110"/>
      <c r="L16" s="3110"/>
      <c r="M16" s="3110"/>
      <c r="N16" s="3110"/>
    </row>
    <row r="17" spans="1:14" ht="15" customHeight="1" x14ac:dyDescent="0.2">
      <c r="A17" s="1020"/>
      <c r="B17" s="1020"/>
      <c r="C17" s="1020"/>
      <c r="D17" s="1021" t="s">
        <v>2742</v>
      </c>
      <c r="E17" s="862" t="s">
        <v>2743</v>
      </c>
      <c r="F17" s="862"/>
      <c r="G17" s="862"/>
      <c r="H17" s="862"/>
      <c r="I17" s="862" t="s">
        <v>2744</v>
      </c>
      <c r="J17" s="930" t="s">
        <v>2745</v>
      </c>
      <c r="K17" s="862" t="s">
        <v>2746</v>
      </c>
      <c r="L17" s="862" t="s">
        <v>2747</v>
      </c>
      <c r="M17" s="930" t="s">
        <v>2748</v>
      </c>
      <c r="N17" s="1022" t="s">
        <v>2749</v>
      </c>
    </row>
    <row r="18" spans="1:14" ht="27" x14ac:dyDescent="0.2">
      <c r="A18" s="1023" t="s">
        <v>2750</v>
      </c>
      <c r="B18" s="1023" t="s">
        <v>2751</v>
      </c>
      <c r="C18" s="862" t="s">
        <v>2752</v>
      </c>
      <c r="D18" s="1021"/>
      <c r="E18" s="862" t="s">
        <v>2753</v>
      </c>
      <c r="F18" s="929" t="s">
        <v>2754</v>
      </c>
      <c r="G18" s="862" t="s">
        <v>2755</v>
      </c>
      <c r="H18" s="862" t="s">
        <v>2756</v>
      </c>
      <c r="I18" s="862" t="s">
        <v>2757</v>
      </c>
      <c r="J18" s="930" t="s">
        <v>2758</v>
      </c>
      <c r="K18" s="862" t="s">
        <v>2759</v>
      </c>
      <c r="L18" s="862" t="s">
        <v>2760</v>
      </c>
      <c r="M18" s="930" t="s">
        <v>2761</v>
      </c>
      <c r="N18" s="862" t="s">
        <v>2762</v>
      </c>
    </row>
    <row r="19" spans="1:14" ht="27" customHeight="1" x14ac:dyDescent="0.25">
      <c r="A19" s="999">
        <v>1</v>
      </c>
      <c r="B19" s="1017" t="s">
        <v>2763</v>
      </c>
      <c r="C19" s="999"/>
      <c r="D19" s="625"/>
      <c r="E19" s="160"/>
      <c r="F19" s="1024"/>
      <c r="G19" s="160"/>
      <c r="H19" s="160"/>
      <c r="I19" s="160"/>
      <c r="J19" s="624"/>
      <c r="K19" s="160"/>
      <c r="L19" s="160"/>
      <c r="M19" s="624"/>
      <c r="N19" s="1025"/>
    </row>
    <row r="20" spans="1:14" ht="27" customHeight="1" x14ac:dyDescent="0.2">
      <c r="A20" s="999">
        <f>A19+1</f>
        <v>2</v>
      </c>
      <c r="B20" s="1017" t="s">
        <v>2764</v>
      </c>
      <c r="C20" s="999"/>
      <c r="D20" s="1026"/>
      <c r="E20" s="1015"/>
      <c r="F20" s="1027"/>
      <c r="G20" s="1015"/>
      <c r="H20" s="1015"/>
      <c r="I20" s="1015"/>
      <c r="J20" s="1028"/>
      <c r="K20" s="1015"/>
      <c r="L20" s="1015"/>
      <c r="M20" s="1028"/>
      <c r="N20" s="1025"/>
    </row>
    <row r="21" spans="1:14" ht="27" customHeight="1" x14ac:dyDescent="0.2">
      <c r="A21" s="999">
        <f t="shared" ref="A21:A28" si="0">A20+1</f>
        <v>3</v>
      </c>
      <c r="B21" s="1017" t="s">
        <v>2765</v>
      </c>
      <c r="C21" s="999"/>
      <c r="D21" s="1026"/>
      <c r="E21" s="1015"/>
      <c r="F21" s="1027"/>
      <c r="G21" s="1015"/>
      <c r="H21" s="1015"/>
      <c r="I21" s="1015"/>
      <c r="J21" s="1028"/>
      <c r="K21" s="1015"/>
      <c r="L21" s="1015"/>
      <c r="M21" s="1028"/>
      <c r="N21" s="1025"/>
    </row>
    <row r="22" spans="1:14" ht="27" customHeight="1" x14ac:dyDescent="0.2">
      <c r="A22" s="999">
        <f t="shared" si="0"/>
        <v>4</v>
      </c>
      <c r="B22" s="1017" t="s">
        <v>2766</v>
      </c>
      <c r="C22" s="999"/>
      <c r="D22" s="1026"/>
      <c r="E22" s="1015"/>
      <c r="F22" s="1027"/>
      <c r="G22" s="1015"/>
      <c r="H22" s="1015"/>
      <c r="I22" s="1015"/>
      <c r="J22" s="1028"/>
      <c r="K22" s="1015"/>
      <c r="L22" s="1015"/>
      <c r="M22" s="1028"/>
      <c r="N22" s="1025"/>
    </row>
    <row r="23" spans="1:14" ht="27" customHeight="1" x14ac:dyDescent="0.2">
      <c r="A23" s="999">
        <f t="shared" si="0"/>
        <v>5</v>
      </c>
      <c r="B23" s="1017" t="s">
        <v>2767</v>
      </c>
      <c r="C23" s="999"/>
      <c r="D23" s="1026"/>
      <c r="E23" s="1015"/>
      <c r="F23" s="1027"/>
      <c r="G23" s="1015"/>
      <c r="H23" s="1015"/>
      <c r="I23" s="1015"/>
      <c r="J23" s="1028"/>
      <c r="K23" s="1015"/>
      <c r="L23" s="1015"/>
      <c r="M23" s="1028"/>
      <c r="N23" s="1025"/>
    </row>
    <row r="24" spans="1:14" ht="27" customHeight="1" x14ac:dyDescent="0.2">
      <c r="A24" s="999">
        <f t="shared" si="0"/>
        <v>6</v>
      </c>
      <c r="B24" s="1017" t="s">
        <v>2768</v>
      </c>
      <c r="C24" s="999"/>
      <c r="D24" s="1026"/>
      <c r="E24" s="1015"/>
      <c r="F24" s="1027"/>
      <c r="G24" s="1015"/>
      <c r="H24" s="1015"/>
      <c r="I24" s="1015"/>
      <c r="J24" s="1028"/>
      <c r="K24" s="1015"/>
      <c r="L24" s="1015"/>
      <c r="M24" s="1028"/>
      <c r="N24" s="1025"/>
    </row>
    <row r="25" spans="1:14" ht="27" customHeight="1" x14ac:dyDescent="0.2">
      <c r="A25" s="999">
        <f t="shared" si="0"/>
        <v>7</v>
      </c>
      <c r="B25" s="1017" t="s">
        <v>2769</v>
      </c>
      <c r="C25" s="999"/>
      <c r="D25" s="1026"/>
      <c r="E25" s="1015"/>
      <c r="F25" s="1027"/>
      <c r="G25" s="1015"/>
      <c r="H25" s="1015"/>
      <c r="I25" s="1015"/>
      <c r="J25" s="1028"/>
      <c r="K25" s="1015"/>
      <c r="L25" s="1015"/>
      <c r="M25" s="1028"/>
      <c r="N25" s="1025"/>
    </row>
    <row r="26" spans="1:14" ht="27" customHeight="1" x14ac:dyDescent="0.2">
      <c r="A26" s="999">
        <f t="shared" si="0"/>
        <v>8</v>
      </c>
      <c r="B26" s="1017" t="s">
        <v>2770</v>
      </c>
      <c r="C26" s="999"/>
      <c r="D26" s="1026"/>
      <c r="E26" s="1015"/>
      <c r="F26" s="1027"/>
      <c r="G26" s="1015"/>
      <c r="H26" s="1015"/>
      <c r="I26" s="1015"/>
      <c r="J26" s="1028"/>
      <c r="K26" s="1015"/>
      <c r="L26" s="1015"/>
      <c r="M26" s="1028"/>
      <c r="N26" s="1025"/>
    </row>
    <row r="27" spans="1:14" ht="27" customHeight="1" x14ac:dyDescent="0.25">
      <c r="A27" s="999">
        <f t="shared" si="0"/>
        <v>9</v>
      </c>
      <c r="B27" s="1025" t="s">
        <v>2771</v>
      </c>
      <c r="C27" s="1029"/>
      <c r="D27" s="624"/>
      <c r="E27" s="160"/>
      <c r="F27" s="160"/>
      <c r="G27" s="160"/>
      <c r="H27" s="160"/>
      <c r="I27" s="160"/>
      <c r="J27" s="160"/>
      <c r="K27" s="160"/>
      <c r="L27" s="160"/>
      <c r="M27" s="160"/>
      <c r="N27" s="160"/>
    </row>
    <row r="28" spans="1:14" ht="27" customHeight="1" x14ac:dyDescent="0.25">
      <c r="A28" s="999">
        <f t="shared" si="0"/>
        <v>10</v>
      </c>
      <c r="B28" s="1025" t="s">
        <v>2772</v>
      </c>
      <c r="C28" s="1029"/>
      <c r="D28" s="624"/>
      <c r="E28" s="160"/>
      <c r="F28" s="160"/>
      <c r="G28" s="160"/>
      <c r="H28" s="160"/>
      <c r="I28" s="160"/>
      <c r="J28" s="160"/>
      <c r="K28" s="160"/>
      <c r="L28" s="160"/>
      <c r="M28" s="160"/>
      <c r="N28" s="160"/>
    </row>
    <row r="29" spans="1:14" ht="27" customHeight="1" x14ac:dyDescent="0.2">
      <c r="A29" s="999">
        <f t="shared" ref="A29:A38" si="1">A28+1</f>
        <v>11</v>
      </c>
      <c r="B29" s="1879" t="s">
        <v>3957</v>
      </c>
      <c r="C29" s="999"/>
      <c r="D29" s="1026"/>
      <c r="E29" s="1015"/>
      <c r="F29" s="1027"/>
      <c r="G29" s="1015"/>
      <c r="H29" s="1015"/>
      <c r="I29" s="1015"/>
      <c r="J29" s="1028"/>
      <c r="K29" s="1015"/>
      <c r="L29" s="1015"/>
      <c r="M29" s="1028"/>
      <c r="N29" s="1025"/>
    </row>
    <row r="30" spans="1:14" ht="27" customHeight="1" x14ac:dyDescent="0.2">
      <c r="A30" s="999">
        <f t="shared" si="1"/>
        <v>12</v>
      </c>
      <c r="B30" s="1879" t="s">
        <v>3619</v>
      </c>
      <c r="C30" s="999"/>
      <c r="D30" s="1026"/>
      <c r="E30" s="1015"/>
      <c r="F30" s="1027"/>
      <c r="G30" s="1015"/>
      <c r="H30" s="1015"/>
      <c r="I30" s="1015"/>
      <c r="J30" s="1028"/>
      <c r="K30" s="1015"/>
      <c r="L30" s="1015"/>
      <c r="M30" s="1028"/>
      <c r="N30" s="1025"/>
    </row>
    <row r="31" spans="1:14" ht="27" customHeight="1" x14ac:dyDescent="0.2">
      <c r="A31" s="999">
        <f t="shared" si="1"/>
        <v>13</v>
      </c>
      <c r="B31" s="1879" t="s">
        <v>3618</v>
      </c>
      <c r="C31" s="999"/>
      <c r="D31" s="1026"/>
      <c r="E31" s="1015"/>
      <c r="F31" s="1027"/>
      <c r="G31" s="1015"/>
      <c r="H31" s="1015"/>
      <c r="I31" s="1015"/>
      <c r="J31" s="1028"/>
      <c r="K31" s="1015"/>
      <c r="L31" s="1015"/>
      <c r="M31" s="1028"/>
      <c r="N31" s="1025"/>
    </row>
    <row r="32" spans="1:14" ht="27" customHeight="1" x14ac:dyDescent="0.25">
      <c r="A32" s="999">
        <f t="shared" si="1"/>
        <v>14</v>
      </c>
      <c r="B32" s="2025" t="s">
        <v>3958</v>
      </c>
      <c r="C32" s="1029"/>
      <c r="D32" s="624"/>
      <c r="E32" s="160"/>
      <c r="F32" s="160"/>
      <c r="G32" s="160"/>
      <c r="H32" s="160"/>
      <c r="I32" s="160"/>
      <c r="J32" s="160"/>
      <c r="K32" s="160"/>
      <c r="L32" s="160"/>
      <c r="M32" s="160"/>
      <c r="N32" s="160"/>
    </row>
    <row r="33" spans="1:14" ht="27" customHeight="1" x14ac:dyDescent="0.25">
      <c r="A33" s="999">
        <f t="shared" si="1"/>
        <v>15</v>
      </c>
      <c r="B33" s="2025" t="s">
        <v>3960</v>
      </c>
      <c r="C33" s="1029"/>
      <c r="D33" s="624"/>
      <c r="E33" s="160"/>
      <c r="F33" s="160"/>
      <c r="G33" s="160"/>
      <c r="H33" s="160"/>
      <c r="I33" s="160"/>
      <c r="J33" s="160"/>
      <c r="K33" s="160"/>
      <c r="L33" s="160"/>
      <c r="M33" s="160"/>
      <c r="N33" s="160"/>
    </row>
    <row r="34" spans="1:14" ht="27" customHeight="1" x14ac:dyDescent="0.25">
      <c r="A34" s="999">
        <f t="shared" si="1"/>
        <v>16</v>
      </c>
      <c r="B34" s="1025" t="s">
        <v>3959</v>
      </c>
      <c r="C34" s="1029"/>
      <c r="D34" s="624"/>
      <c r="E34" s="160"/>
      <c r="F34" s="160"/>
      <c r="G34" s="160"/>
      <c r="H34" s="160"/>
      <c r="I34" s="160"/>
      <c r="J34" s="160"/>
      <c r="K34" s="160"/>
      <c r="L34" s="160"/>
      <c r="M34" s="160"/>
      <c r="N34" s="160"/>
    </row>
    <row r="35" spans="1:14" ht="27" customHeight="1" x14ac:dyDescent="0.25">
      <c r="A35" s="999">
        <f t="shared" si="1"/>
        <v>17</v>
      </c>
      <c r="B35" s="1025" t="s">
        <v>3714</v>
      </c>
      <c r="C35" s="1029"/>
      <c r="D35" s="624"/>
      <c r="E35" s="160"/>
      <c r="F35" s="160"/>
      <c r="G35" s="160"/>
      <c r="H35" s="160"/>
      <c r="I35" s="160"/>
      <c r="J35" s="160"/>
      <c r="K35" s="160"/>
      <c r="L35" s="160"/>
      <c r="M35" s="160"/>
      <c r="N35" s="160"/>
    </row>
    <row r="36" spans="1:14" ht="27" customHeight="1" x14ac:dyDescent="0.25">
      <c r="A36" s="999">
        <f t="shared" si="1"/>
        <v>18</v>
      </c>
      <c r="B36" s="2009" t="s">
        <v>3620</v>
      </c>
      <c r="C36" s="1029"/>
      <c r="D36" s="624"/>
      <c r="E36" s="160"/>
      <c r="F36" s="160"/>
      <c r="G36" s="160"/>
      <c r="H36" s="160"/>
      <c r="I36" s="160"/>
      <c r="J36" s="160"/>
      <c r="K36" s="160"/>
      <c r="L36" s="160"/>
      <c r="M36" s="160"/>
      <c r="N36" s="160"/>
    </row>
    <row r="37" spans="1:14" ht="27" customHeight="1" x14ac:dyDescent="0.25">
      <c r="A37" s="2013">
        <f t="shared" si="1"/>
        <v>19</v>
      </c>
      <c r="B37" s="2025" t="s">
        <v>3962</v>
      </c>
      <c r="C37" s="1029"/>
      <c r="D37" s="624"/>
      <c r="E37" s="160"/>
      <c r="F37" s="160"/>
      <c r="G37" s="160"/>
      <c r="H37" s="160"/>
      <c r="I37" s="160"/>
      <c r="J37" s="160"/>
      <c r="K37" s="160"/>
      <c r="L37" s="160"/>
      <c r="M37" s="160"/>
      <c r="N37" s="160"/>
    </row>
    <row r="38" spans="1:14" ht="27" customHeight="1" x14ac:dyDescent="0.25">
      <c r="A38" s="2013">
        <f t="shared" si="1"/>
        <v>20</v>
      </c>
      <c r="B38" s="1029" t="s">
        <v>3961</v>
      </c>
      <c r="C38" s="1029"/>
      <c r="D38" s="624"/>
      <c r="E38" s="160"/>
      <c r="F38" s="160"/>
      <c r="G38" s="160"/>
      <c r="H38" s="160"/>
      <c r="I38" s="160"/>
      <c r="J38" s="160"/>
      <c r="K38" s="160"/>
      <c r="L38" s="160"/>
      <c r="M38" s="160"/>
      <c r="N38" s="160"/>
    </row>
  </sheetData>
  <customSheetViews>
    <customSheetView guid="{9C153D9E-615C-443B-9CD7-551163282F03}" scale="106" showPageBreaks="1" printArea="1" view="pageBreakPreview">
      <selection activeCell="L17" sqref="L17"/>
      <pageMargins left="0.314" right="0.314" top="0.11799999999999999" bottom="0.27500000000000002" header="0.157" footer="0.11799999999999999"/>
      <pageSetup scale="77" firstPageNumber="77" orientation="landscape" r:id="rId1"/>
      <headerFooter>
        <oddFooter>&amp;C&amp;P</oddFooter>
      </headerFooter>
    </customSheetView>
    <customSheetView guid="{BE9F68F7-D81B-4526-9959-D871EC50BDFF}" scale="106" showPageBreaks="1" printArea="1" view="pageBreakPreview">
      <selection activeCell="L17" sqref="L17"/>
      <pageMargins left="0.314" right="0.314" top="0.11799999999999999" bottom="0.27500000000000002" header="0.157" footer="0.11799999999999999"/>
      <pageSetup scale="77" firstPageNumber="77" orientation="landscape" r:id="rId2"/>
      <headerFooter>
        <oddFooter>&amp;C&amp;P</oddFooter>
      </headerFooter>
    </customSheetView>
    <customSheetView guid="{EF790C5B-80DA-4544-9EB7-EFE0323B2298}" scale="150" showPageBreaks="1" printArea="1" view="pageBreakPreview" topLeftCell="A37">
      <selection activeCell="B36" sqref="B36"/>
      <pageMargins left="0.314" right="0.314" top="0.11799999999999999" bottom="0.27500000000000002" header="0.157" footer="0.11799999999999999"/>
      <pageSetup scale="77" firstPageNumber="77" orientation="landscape" r:id="rId3"/>
      <headerFooter>
        <oddFooter>&amp;C&amp;P</oddFooter>
      </headerFooter>
    </customSheetView>
    <customSheetView guid="{C9D2DBB1-CD01-4732-8C86-64BE16C94753}" scale="90" showPageBreaks="1" printArea="1" view="pageBreakPreview">
      <selection activeCell="A28" sqref="A28"/>
      <pageMargins left="0.314" right="0.314" top="0.11799999999999999" bottom="0.27500000000000002" header="0.157" footer="0.11799999999999999"/>
      <pageSetup scale="77" firstPageNumber="77" orientation="landscape" r:id="rId4"/>
      <headerFooter>
        <oddFooter>&amp;C&amp;P</oddFooter>
      </headerFooter>
    </customSheetView>
    <customSheetView guid="{BFEC163F-7C4E-49B7-9F32-15225772E72F}" scale="106" showPageBreaks="1" printArea="1" view="pageBreakPreview" topLeftCell="A28">
      <selection activeCell="L17" sqref="L17"/>
      <pageMargins left="0.314" right="0.314" top="0.11799999999999999" bottom="0.27500000000000002" header="0.157" footer="0.11799999999999999"/>
      <pageSetup scale="77" firstPageNumber="77" orientation="landscape" r:id="rId5"/>
      <headerFooter>
        <oddFooter>&amp;C&amp;P</oddFooter>
      </headerFooter>
    </customSheetView>
    <customSheetView guid="{5529DB6B-163A-4048-9107-267B30B97DF3}" scale="106" showPageBreaks="1" printArea="1" view="pageBreakPreview" topLeftCell="A28">
      <selection activeCell="L17" sqref="L17"/>
      <pageMargins left="0.314" right="0.314" top="0.11799999999999999" bottom="0.27500000000000002" header="0.157" footer="0.11799999999999999"/>
      <pageSetup scale="77" firstPageNumber="77" orientation="landscape" r:id="rId6"/>
      <headerFooter>
        <oddFooter>&amp;C&amp;P</oddFooter>
      </headerFooter>
    </customSheetView>
    <customSheetView guid="{9B0763AA-FA4B-479A-900C-C113E8BEEFEB}" scale="106" showPageBreaks="1" printArea="1" view="pageBreakPreview">
      <selection activeCell="L17" sqref="L17"/>
      <pageMargins left="0.314" right="0.314" top="0.11799999999999999" bottom="0.27500000000000002" header="0.157" footer="0.11799999999999999"/>
      <pageSetup scale="77" firstPageNumber="77" orientation="landscape" r:id="rId7"/>
      <headerFooter>
        <oddFooter>&amp;C&amp;P</oddFooter>
      </headerFooter>
    </customSheetView>
    <customSheetView guid="{89903799-8228-4A6D-8A81-7F80BC61226D}" scale="150" showPageBreaks="1" printArea="1" view="pageBreakPreview" topLeftCell="A37">
      <selection activeCell="B36" sqref="B36"/>
      <pageMargins left="0.314" right="0.314" top="0.11799999999999999" bottom="0.27500000000000002" header="0.157" footer="0.11799999999999999"/>
      <pageSetup scale="77" firstPageNumber="77" orientation="landscape" r:id="rId8"/>
      <headerFooter>
        <oddFooter>&amp;C&amp;P</oddFooter>
      </headerFooter>
    </customSheetView>
    <customSheetView guid="{2524630E-605A-4616-AD5D-6CF7B1E9752C}" scale="150" showPageBreaks="1" printArea="1" view="pageBreakPreview" topLeftCell="E2">
      <selection activeCell="L5" sqref="L5:N16"/>
      <pageMargins left="0.314" right="0.314" top="0.11799999999999999" bottom="0.27500000000000002" header="0.157" footer="0.11799999999999999"/>
      <pageSetup scale="77" firstPageNumber="77" orientation="landscape" r:id="rId9"/>
      <headerFooter>
        <oddFooter>&amp;C&amp;P</oddFooter>
      </headerFooter>
    </customSheetView>
  </customSheetViews>
  <mergeCells count="13">
    <mergeCell ref="A4:B4"/>
    <mergeCell ref="D4:E4"/>
    <mergeCell ref="I4:J4"/>
    <mergeCell ref="L4:N4"/>
    <mergeCell ref="A5:B16"/>
    <mergeCell ref="C5:C16"/>
    <mergeCell ref="D5:E16"/>
    <mergeCell ref="F5:F16"/>
    <mergeCell ref="G5:G16"/>
    <mergeCell ref="H5:H16"/>
    <mergeCell ref="I5:J16"/>
    <mergeCell ref="K5:K16"/>
    <mergeCell ref="L5:N16"/>
  </mergeCells>
  <pageMargins left="0.314" right="0.314" top="0.11799999999999999" bottom="0.27500000000000002" header="0.157" footer="0.11799999999999999"/>
  <pageSetup scale="77" firstPageNumber="77" orientation="landscape" r:id="rId10"/>
  <headerFooter>
    <oddFooter>&amp;C&amp;P</oddFooter>
  </headerFooter>
  <drawing r:id="rId1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3"/>
  <sheetViews>
    <sheetView view="pageBreakPreview" topLeftCell="S4" zoomScale="124" zoomScaleNormal="130" zoomScaleSheetLayoutView="140" workbookViewId="0">
      <selection activeCell="AB5" sqref="AB5:AB16"/>
    </sheetView>
  </sheetViews>
  <sheetFormatPr defaultColWidth="9.140625" defaultRowHeight="12.75" x14ac:dyDescent="0.2"/>
  <cols>
    <col min="1" max="1" width="4.140625" customWidth="1"/>
    <col min="2" max="2" width="32.28515625" customWidth="1"/>
    <col min="3" max="3" width="6.140625" customWidth="1"/>
    <col min="4" max="4" width="6.28515625" customWidth="1"/>
    <col min="5" max="5" width="6.5703125" style="1030" customWidth="1"/>
    <col min="6" max="6" width="18.85546875" style="1030" customWidth="1"/>
    <col min="7" max="7" width="7.140625" style="1140" bestFit="1" customWidth="1"/>
    <col min="8" max="8" width="10.5703125" style="1030" customWidth="1"/>
    <col min="9" max="9" width="10.28515625" style="1030" bestFit="1" customWidth="1"/>
    <col min="10" max="10" width="9.42578125" style="1030" customWidth="1"/>
    <col min="11" max="11" width="9.42578125" style="1031" customWidth="1"/>
    <col min="12" max="12" width="10.28515625" style="10" bestFit="1" customWidth="1"/>
    <col min="13" max="13" width="8.28515625" style="946" bestFit="1" customWidth="1"/>
    <col min="14" max="14" width="5.7109375" style="946" bestFit="1" customWidth="1"/>
    <col min="15" max="15" width="7.28515625" style="946" customWidth="1"/>
    <col min="16" max="16" width="9" style="946" customWidth="1"/>
    <col min="17" max="17" width="5.28515625" style="946" bestFit="1" customWidth="1"/>
    <col min="18" max="18" width="10.5703125" style="946" customWidth="1"/>
    <col min="19" max="19" width="10.140625" style="946" customWidth="1"/>
    <col min="20" max="20" width="4.140625" style="946" bestFit="1" customWidth="1"/>
    <col min="21" max="21" width="11.5703125" style="946" customWidth="1"/>
    <col min="22" max="22" width="8.5703125" style="946" customWidth="1"/>
    <col min="23" max="23" width="10.42578125" style="946" customWidth="1"/>
    <col min="24" max="24" width="5.28515625" style="946" bestFit="1" customWidth="1"/>
    <col min="25" max="25" width="11.28515625" style="946" customWidth="1"/>
    <col min="26" max="26" width="14.140625" style="10" customWidth="1"/>
    <col min="27" max="27" width="10.42578125" style="946" bestFit="1" customWidth="1"/>
    <col min="28" max="28" width="13.42578125" style="946" customWidth="1"/>
    <col min="29" max="29" width="17.42578125" style="946" customWidth="1"/>
    <col min="30" max="30" width="13.42578125" style="946" customWidth="1"/>
    <col min="31" max="32" width="10.28515625" style="946" customWidth="1"/>
    <col min="33" max="33" width="5.28515625" style="946" bestFit="1" customWidth="1"/>
    <col min="34" max="34" width="36.140625" style="946" customWidth="1"/>
    <col min="35" max="35" width="12" style="946" customWidth="1"/>
    <col min="36" max="36" width="18.42578125" style="946" customWidth="1"/>
    <col min="37" max="37" width="9.42578125" style="946" customWidth="1"/>
    <col min="38" max="38" width="4.140625" style="946" bestFit="1" customWidth="1"/>
    <col min="39" max="39" width="9.42578125" style="946" bestFit="1" customWidth="1"/>
    <col min="40" max="40" width="12" style="946" customWidth="1"/>
    <col min="41" max="41" width="9.7109375" style="10" customWidth="1"/>
    <col min="42" max="43" width="9.7109375" style="946" customWidth="1"/>
  </cols>
  <sheetData>
    <row r="1" spans="1:43" x14ac:dyDescent="0.2">
      <c r="A1" s="912"/>
      <c r="B1" s="118" t="s">
        <v>3425</v>
      </c>
      <c r="C1" s="981"/>
      <c r="G1" s="1821" t="s">
        <v>2773</v>
      </c>
      <c r="H1" s="1821"/>
      <c r="M1" s="981"/>
      <c r="V1" s="1821" t="s">
        <v>2774</v>
      </c>
      <c r="Z1" s="981"/>
      <c r="AH1" s="1821" t="s">
        <v>2775</v>
      </c>
    </row>
    <row r="2" spans="1:43" x14ac:dyDescent="0.2">
      <c r="A2" s="912"/>
      <c r="C2" s="981"/>
      <c r="G2" s="1821" t="s">
        <v>2776</v>
      </c>
      <c r="H2" s="1821"/>
      <c r="K2" s="1032"/>
      <c r="L2" s="912"/>
      <c r="M2" s="981"/>
      <c r="V2" s="1821" t="s">
        <v>2777</v>
      </c>
      <c r="Z2" s="981"/>
      <c r="AH2" s="1821" t="s">
        <v>2778</v>
      </c>
      <c r="AO2" s="912"/>
    </row>
    <row r="3" spans="1:43" ht="13.5" x14ac:dyDescent="0.25">
      <c r="F3" s="1033"/>
      <c r="H3" s="1033"/>
      <c r="I3" s="1033"/>
      <c r="J3" s="1033"/>
    </row>
    <row r="4" spans="1:43" ht="13.5" customHeight="1" x14ac:dyDescent="0.2">
      <c r="A4" s="3117" t="s">
        <v>2779</v>
      </c>
      <c r="B4" s="984" t="s">
        <v>2780</v>
      </c>
      <c r="C4" s="984" t="s">
        <v>2781</v>
      </c>
      <c r="D4" s="984" t="s">
        <v>2782</v>
      </c>
      <c r="E4" s="985" t="s">
        <v>2783</v>
      </c>
      <c r="F4" s="1034" t="s">
        <v>2784</v>
      </c>
      <c r="G4" s="985" t="s">
        <v>2785</v>
      </c>
      <c r="H4" s="986" t="s">
        <v>2786</v>
      </c>
      <c r="I4" s="985" t="s">
        <v>2787</v>
      </c>
      <c r="J4" s="985" t="s">
        <v>2788</v>
      </c>
      <c r="K4" s="985" t="s">
        <v>2789</v>
      </c>
      <c r="L4" s="985" t="s">
        <v>2790</v>
      </c>
      <c r="M4" s="3066" t="s">
        <v>2791</v>
      </c>
      <c r="N4" s="3120"/>
      <c r="O4" s="3067"/>
      <c r="P4" s="3061" t="s">
        <v>2792</v>
      </c>
      <c r="Q4" s="3061"/>
      <c r="R4" s="3061"/>
      <c r="S4" s="3061" t="s">
        <v>2793</v>
      </c>
      <c r="T4" s="3061"/>
      <c r="U4" s="3061"/>
      <c r="V4" s="985" t="s">
        <v>2794</v>
      </c>
      <c r="W4" s="3061" t="s">
        <v>2795</v>
      </c>
      <c r="X4" s="3061"/>
      <c r="Y4" s="3061"/>
      <c r="Z4" s="985" t="s">
        <v>2796</v>
      </c>
      <c r="AA4" s="986" t="s">
        <v>2797</v>
      </c>
      <c r="AB4" s="986" t="s">
        <v>2798</v>
      </c>
      <c r="AC4" s="985" t="s">
        <v>2799</v>
      </c>
      <c r="AD4" s="985" t="s">
        <v>2800</v>
      </c>
      <c r="AE4" s="3061" t="s">
        <v>2801</v>
      </c>
      <c r="AF4" s="3061"/>
      <c r="AG4" s="3061"/>
      <c r="AH4" s="985" t="s">
        <v>2802</v>
      </c>
      <c r="AI4" s="985" t="s">
        <v>2803</v>
      </c>
      <c r="AJ4" s="985" t="s">
        <v>2804</v>
      </c>
      <c r="AK4" s="3066" t="s">
        <v>2805</v>
      </c>
      <c r="AL4" s="3120"/>
      <c r="AM4" s="3067"/>
      <c r="AN4" s="985" t="s">
        <v>2806</v>
      </c>
      <c r="AO4" s="985" t="s">
        <v>2807</v>
      </c>
      <c r="AP4" s="3061" t="s">
        <v>2808</v>
      </c>
      <c r="AQ4" s="3061"/>
    </row>
    <row r="5" spans="1:43" ht="12.75" customHeight="1" x14ac:dyDescent="0.2">
      <c r="A5" s="3118"/>
      <c r="B5" s="993"/>
      <c r="C5" s="2685" t="s">
        <v>2809</v>
      </c>
      <c r="D5" s="2685" t="s">
        <v>2810</v>
      </c>
      <c r="E5" s="3121" t="s">
        <v>2811</v>
      </c>
      <c r="F5" s="3124" t="s">
        <v>3976</v>
      </c>
      <c r="G5" s="3121" t="s">
        <v>2812</v>
      </c>
      <c r="H5" s="3114" t="str">
        <f>CONCATENATE("Que sistema de cultura utilizou?
1 = Pura ►",J4,"
2 = Associação de culturas")</f>
        <v>Que sistema de cultura utilizou?
1 = Pura ►(16C.09)
2 = Associação de culturas</v>
      </c>
      <c r="I5" s="3114" t="s">
        <v>2813</v>
      </c>
      <c r="J5" s="3114" t="s">
        <v>2814</v>
      </c>
      <c r="K5" s="3127" t="str">
        <f>CONCATENATE("Terminou a colheita desta cultura?
1 = Sim ►",M4,"
2 = Não")</f>
        <v>Terminou a colheita desta cultura?
1 = Sim ►(16C.12)
2 = Não</v>
      </c>
      <c r="L5" s="2795" t="s">
        <v>2815</v>
      </c>
      <c r="M5" s="3042" t="s">
        <v>2816</v>
      </c>
      <c r="N5" s="2686"/>
      <c r="O5" s="2795"/>
      <c r="P5" s="3084" t="s">
        <v>3974</v>
      </c>
      <c r="Q5" s="3085"/>
      <c r="R5" s="3086"/>
      <c r="S5" s="3084" t="s">
        <v>3973</v>
      </c>
      <c r="T5" s="3085"/>
      <c r="U5" s="3086"/>
      <c r="V5" s="2685" t="str">
        <f>CONCATENATE("Foi vendida alguma parte da produção? 
1=Sim 
2=Não ►",AD4,)</f>
        <v>Foi vendida alguma parte da produção? 
1=Sim 
2=Não ►(16C.21)</v>
      </c>
      <c r="W5" s="3084" t="s">
        <v>3975</v>
      </c>
      <c r="X5" s="3085"/>
      <c r="Y5" s="3086"/>
      <c r="Z5" s="2685" t="s">
        <v>2817</v>
      </c>
      <c r="AA5" s="3137" t="s">
        <v>3977</v>
      </c>
      <c r="AB5" s="3128" t="s">
        <v>2818</v>
      </c>
      <c r="AC5" s="3050" t="s">
        <v>3622</v>
      </c>
      <c r="AD5" s="2685" t="str">
        <f>CONCATENATE("Está armazenada alguma parte da produção da presente campanha 2017/2018? 
1=Sim 
2=Não ►",AO4,)</f>
        <v>Está armazenada alguma parte da produção da presente campanha 2017/2018? 
1=Sim 
2=Não ►(16C.28)</v>
      </c>
      <c r="AE5" s="3084" t="s">
        <v>3978</v>
      </c>
      <c r="AF5" s="3085"/>
      <c r="AG5" s="3086"/>
      <c r="AH5" s="3129" t="s">
        <v>4190</v>
      </c>
      <c r="AI5" s="2685" t="str">
        <f>CONCATENATE("Para a produção ainda armazenada, prevê vender mais tarde alguma parte da mesma?
1=Sim ►",AK4,
"
2=Não")</f>
        <v>Para a produção ainda armazenada, prevê vender mais tarde alguma parte da mesma?
1=Sim ►(16C.26)
2=Não</v>
      </c>
      <c r="AJ5" s="2685" t="str">
        <f>CONCATENATE("Qual a razão principal para não prever vender pelo menos uma parte da produção? 
1=Insuficiente para o agregado familiar
2=Preços baixos
3= Sementes 
4=Falta de clientes
5=Ausência de estrada/mercado
6=Outra (especificar)
►►",AO4)</f>
        <v>Qual a razão principal para não prever vender pelo menos uma parte da produção? 
1=Insuficiente para o agregado familiar
2=Preços baixos
3= Sementes 
4=Falta de clientes
5=Ausência de estrada/mercado
6=Outra (especificar)
►►(16C.28)</v>
      </c>
      <c r="AK5" s="3084" t="s">
        <v>3980</v>
      </c>
      <c r="AL5" s="3085"/>
      <c r="AM5" s="3086"/>
      <c r="AN5" s="2685" t="str">
        <f>CONCATENATE("A que preço unitário prevê vender segundo a unidade indicada em ",AK4,"?")</f>
        <v>A que preço unitário prevê vender segundo a unidade indicada em (16C.26)?</v>
      </c>
      <c r="AO5" s="3047" t="s">
        <v>3426</v>
      </c>
      <c r="AP5" s="3131" t="s">
        <v>2819</v>
      </c>
      <c r="AQ5" s="3132"/>
    </row>
    <row r="6" spans="1:43" ht="13.5" customHeight="1" x14ac:dyDescent="0.2">
      <c r="A6" s="3118"/>
      <c r="B6" s="994" t="s">
        <v>2820</v>
      </c>
      <c r="C6" s="2375"/>
      <c r="D6" s="2375"/>
      <c r="E6" s="3122"/>
      <c r="F6" s="3125"/>
      <c r="G6" s="3122"/>
      <c r="H6" s="3115"/>
      <c r="I6" s="3115"/>
      <c r="J6" s="3115"/>
      <c r="K6" s="3127"/>
      <c r="L6" s="2733"/>
      <c r="M6" s="2427"/>
      <c r="N6" s="2687"/>
      <c r="O6" s="2733"/>
      <c r="P6" s="3087"/>
      <c r="Q6" s="3088"/>
      <c r="R6" s="3089"/>
      <c r="S6" s="3087"/>
      <c r="T6" s="3088"/>
      <c r="U6" s="3089"/>
      <c r="V6" s="2375"/>
      <c r="W6" s="3087"/>
      <c r="X6" s="3088"/>
      <c r="Y6" s="3089"/>
      <c r="Z6" s="2375"/>
      <c r="AA6" s="3138"/>
      <c r="AB6" s="3128"/>
      <c r="AC6" s="3051"/>
      <c r="AD6" s="2375"/>
      <c r="AE6" s="3087"/>
      <c r="AF6" s="3088"/>
      <c r="AG6" s="3089"/>
      <c r="AH6" s="3130"/>
      <c r="AI6" s="2375"/>
      <c r="AJ6" s="2375"/>
      <c r="AK6" s="3087"/>
      <c r="AL6" s="3088"/>
      <c r="AM6" s="3089"/>
      <c r="AN6" s="2375"/>
      <c r="AO6" s="3047"/>
      <c r="AP6" s="3133"/>
      <c r="AQ6" s="3134"/>
    </row>
    <row r="7" spans="1:43" ht="12.75" customHeight="1" x14ac:dyDescent="0.2">
      <c r="A7" s="3118"/>
      <c r="B7" s="995"/>
      <c r="C7" s="2375"/>
      <c r="D7" s="2375"/>
      <c r="E7" s="3122"/>
      <c r="F7" s="3125"/>
      <c r="G7" s="3122"/>
      <c r="H7" s="3115"/>
      <c r="I7" s="3115"/>
      <c r="J7" s="3115"/>
      <c r="K7" s="3127"/>
      <c r="L7" s="2733"/>
      <c r="M7" s="2427"/>
      <c r="N7" s="2687"/>
      <c r="O7" s="2733"/>
      <c r="P7" s="3087"/>
      <c r="Q7" s="3088"/>
      <c r="R7" s="3089"/>
      <c r="S7" s="3087"/>
      <c r="T7" s="3088"/>
      <c r="U7" s="3089"/>
      <c r="V7" s="2375"/>
      <c r="W7" s="3087"/>
      <c r="X7" s="3088"/>
      <c r="Y7" s="3089"/>
      <c r="Z7" s="2375"/>
      <c r="AA7" s="3138"/>
      <c r="AB7" s="3128"/>
      <c r="AC7" s="3051"/>
      <c r="AD7" s="2375"/>
      <c r="AE7" s="3087"/>
      <c r="AF7" s="3088"/>
      <c r="AG7" s="3089"/>
      <c r="AH7" s="3130"/>
      <c r="AI7" s="2375"/>
      <c r="AJ7" s="2375"/>
      <c r="AK7" s="3087"/>
      <c r="AL7" s="3088"/>
      <c r="AM7" s="3089"/>
      <c r="AN7" s="2375"/>
      <c r="AO7" s="3047"/>
      <c r="AP7" s="3133"/>
      <c r="AQ7" s="3134"/>
    </row>
    <row r="8" spans="1:43" ht="12.75" customHeight="1" x14ac:dyDescent="0.2">
      <c r="A8" s="3118"/>
      <c r="B8" s="3111" t="s">
        <v>2821</v>
      </c>
      <c r="C8" s="2375"/>
      <c r="D8" s="2375"/>
      <c r="E8" s="3122"/>
      <c r="F8" s="3125"/>
      <c r="G8" s="3122"/>
      <c r="H8" s="3115"/>
      <c r="I8" s="3115"/>
      <c r="J8" s="3115"/>
      <c r="K8" s="3127"/>
      <c r="L8" s="2733"/>
      <c r="M8" s="2427"/>
      <c r="N8" s="2687"/>
      <c r="O8" s="2733"/>
      <c r="P8" s="3087"/>
      <c r="Q8" s="3088"/>
      <c r="R8" s="3089"/>
      <c r="S8" s="3087"/>
      <c r="T8" s="3088"/>
      <c r="U8" s="3089"/>
      <c r="V8" s="2375"/>
      <c r="W8" s="3087"/>
      <c r="X8" s="3088"/>
      <c r="Y8" s="3089"/>
      <c r="Z8" s="2375"/>
      <c r="AA8" s="3138"/>
      <c r="AB8" s="3128"/>
      <c r="AC8" s="3051"/>
      <c r="AD8" s="2375"/>
      <c r="AE8" s="3087"/>
      <c r="AF8" s="3088"/>
      <c r="AG8" s="3089"/>
      <c r="AH8" s="3130"/>
      <c r="AI8" s="2375"/>
      <c r="AJ8" s="2375"/>
      <c r="AK8" s="3087"/>
      <c r="AL8" s="3088"/>
      <c r="AM8" s="3089"/>
      <c r="AN8" s="2375"/>
      <c r="AO8" s="3047"/>
      <c r="AP8" s="3133"/>
      <c r="AQ8" s="3134"/>
    </row>
    <row r="9" spans="1:43" ht="12.75" customHeight="1" x14ac:dyDescent="0.2">
      <c r="A9" s="3118"/>
      <c r="B9" s="3112"/>
      <c r="C9" s="2375"/>
      <c r="D9" s="2375"/>
      <c r="E9" s="3122"/>
      <c r="F9" s="3125"/>
      <c r="G9" s="3122"/>
      <c r="H9" s="3115"/>
      <c r="I9" s="3115"/>
      <c r="J9" s="3115"/>
      <c r="K9" s="3127"/>
      <c r="L9" s="2733"/>
      <c r="M9" s="2427"/>
      <c r="N9" s="2687"/>
      <c r="O9" s="2733"/>
      <c r="P9" s="3087"/>
      <c r="Q9" s="3088"/>
      <c r="R9" s="3089"/>
      <c r="S9" s="3087"/>
      <c r="T9" s="3088"/>
      <c r="U9" s="3089"/>
      <c r="V9" s="2375"/>
      <c r="W9" s="845"/>
      <c r="X9" s="1710"/>
      <c r="Y9" s="1711"/>
      <c r="Z9" s="2375"/>
      <c r="AA9" s="3138"/>
      <c r="AB9" s="3128"/>
      <c r="AC9" s="3051"/>
      <c r="AD9" s="2375"/>
      <c r="AE9" s="3087"/>
      <c r="AF9" s="3088"/>
      <c r="AG9" s="3089"/>
      <c r="AI9" s="2375"/>
      <c r="AJ9" s="2375"/>
      <c r="AK9" s="3087"/>
      <c r="AL9" s="3088"/>
      <c r="AM9" s="3089"/>
      <c r="AN9" s="2375"/>
      <c r="AO9" s="3047"/>
      <c r="AP9" s="3133"/>
      <c r="AQ9" s="3134"/>
    </row>
    <row r="10" spans="1:43" ht="12.75" customHeight="1" x14ac:dyDescent="0.25">
      <c r="A10" s="3118"/>
      <c r="B10" s="3112"/>
      <c r="C10" s="2375"/>
      <c r="D10" s="2375"/>
      <c r="E10" s="3122"/>
      <c r="F10" s="3125"/>
      <c r="G10" s="3122"/>
      <c r="H10" s="3115"/>
      <c r="I10" s="3115"/>
      <c r="J10" s="3115"/>
      <c r="K10" s="3127"/>
      <c r="L10" s="2733"/>
      <c r="M10" s="1949" t="s">
        <v>3966</v>
      </c>
      <c r="N10" s="2026"/>
      <c r="O10" s="2027"/>
      <c r="P10" s="1949" t="s">
        <v>3966</v>
      </c>
      <c r="Q10" s="2026"/>
      <c r="R10" s="2027"/>
      <c r="S10" s="1949" t="s">
        <v>3966</v>
      </c>
      <c r="T10" s="2026"/>
      <c r="U10" s="2027"/>
      <c r="V10" s="2375"/>
      <c r="W10" s="2011" t="s">
        <v>3966</v>
      </c>
      <c r="X10" s="1712"/>
      <c r="Y10" s="1713"/>
      <c r="Z10" s="2375"/>
      <c r="AA10" s="3138"/>
      <c r="AB10" s="3128"/>
      <c r="AC10" s="3051"/>
      <c r="AD10" s="2375"/>
      <c r="AE10" s="1949" t="s">
        <v>3966</v>
      </c>
      <c r="AF10" s="2026"/>
      <c r="AG10" s="2027"/>
      <c r="AH10" s="2292" t="s">
        <v>4191</v>
      </c>
      <c r="AI10" s="2375"/>
      <c r="AJ10" s="2375"/>
      <c r="AK10" s="1949" t="s">
        <v>3966</v>
      </c>
      <c r="AL10" s="2026"/>
      <c r="AM10" s="2027"/>
      <c r="AN10" s="2375"/>
      <c r="AO10" s="3047"/>
      <c r="AP10" s="3133"/>
      <c r="AQ10" s="3134"/>
    </row>
    <row r="11" spans="1:43" ht="12.75" customHeight="1" x14ac:dyDescent="0.25">
      <c r="A11" s="3118"/>
      <c r="B11" s="3112"/>
      <c r="C11" s="1003"/>
      <c r="D11" s="1003"/>
      <c r="E11" s="3122"/>
      <c r="F11" s="3125"/>
      <c r="G11" s="3122"/>
      <c r="H11" s="3115"/>
      <c r="I11" s="3115"/>
      <c r="J11" s="3115"/>
      <c r="K11" s="3127"/>
      <c r="L11" s="2733"/>
      <c r="M11" s="3087" t="s">
        <v>3621</v>
      </c>
      <c r="N11" s="3088"/>
      <c r="O11" s="3089"/>
      <c r="P11" s="3087" t="s">
        <v>3621</v>
      </c>
      <c r="Q11" s="3088"/>
      <c r="R11" s="3089"/>
      <c r="S11" s="3087" t="s">
        <v>3621</v>
      </c>
      <c r="T11" s="3088"/>
      <c r="U11" s="3089"/>
      <c r="V11" s="2375"/>
      <c r="W11" s="3087" t="s">
        <v>3621</v>
      </c>
      <c r="X11" s="3088"/>
      <c r="Y11" s="3089"/>
      <c r="Z11" s="2375"/>
      <c r="AA11" s="3138"/>
      <c r="AB11" s="3128"/>
      <c r="AC11" s="3051"/>
      <c r="AD11" s="2375"/>
      <c r="AE11" s="3087" t="s">
        <v>3621</v>
      </c>
      <c r="AF11" s="3088"/>
      <c r="AG11" s="3089"/>
      <c r="AH11" s="2292" t="str">
        <f>CONCATENATE(" 2 Venda a preços mais altos ►(",AK4,")")</f>
        <v xml:space="preserve"> 2 Venda a preços mais altos ►((16C.26))</v>
      </c>
      <c r="AI11" s="2375"/>
      <c r="AJ11" s="2375"/>
      <c r="AK11" s="3087" t="s">
        <v>3621</v>
      </c>
      <c r="AL11" s="3088"/>
      <c r="AM11" s="3089"/>
      <c r="AN11" s="2375"/>
      <c r="AO11" s="3047"/>
      <c r="AP11" s="3133"/>
      <c r="AQ11" s="3134"/>
    </row>
    <row r="12" spans="1:43" ht="12.75" customHeight="1" x14ac:dyDescent="0.25">
      <c r="A12" s="3118"/>
      <c r="B12" s="3112"/>
      <c r="C12" s="1003"/>
      <c r="D12" s="1003"/>
      <c r="E12" s="3122"/>
      <c r="F12" s="3125"/>
      <c r="G12" s="3122"/>
      <c r="H12" s="3115"/>
      <c r="I12" s="3115"/>
      <c r="J12" s="3115"/>
      <c r="K12" s="3127"/>
      <c r="L12" s="2733"/>
      <c r="M12" s="3087"/>
      <c r="N12" s="3088"/>
      <c r="O12" s="3089"/>
      <c r="P12" s="3087"/>
      <c r="Q12" s="3088"/>
      <c r="R12" s="3089"/>
      <c r="S12" s="3087"/>
      <c r="T12" s="3088"/>
      <c r="U12" s="3089"/>
      <c r="V12" s="2375"/>
      <c r="W12" s="3087"/>
      <c r="X12" s="3088"/>
      <c r="Y12" s="3089"/>
      <c r="Z12" s="2375"/>
      <c r="AA12" s="3138"/>
      <c r="AB12" s="3128"/>
      <c r="AC12" s="3051"/>
      <c r="AD12" s="2375"/>
      <c r="AE12" s="3087"/>
      <c r="AF12" s="3088"/>
      <c r="AG12" s="3089"/>
      <c r="AH12" s="2292" t="str">
        <f>CONCATENATE(" 3= Venda para outras necessidades ►(",AK4,")")</f>
        <v xml:space="preserve"> 3= Venda para outras necessidades ►((16C.26))</v>
      </c>
      <c r="AI12" s="2375"/>
      <c r="AJ12" s="2375"/>
      <c r="AK12" s="3087"/>
      <c r="AL12" s="3088"/>
      <c r="AM12" s="3089"/>
      <c r="AN12" s="2375"/>
      <c r="AO12" s="3047"/>
      <c r="AP12" s="3133"/>
      <c r="AQ12" s="3134"/>
    </row>
    <row r="13" spans="1:43" ht="16.5" customHeight="1" x14ac:dyDescent="0.25">
      <c r="A13" s="3118"/>
      <c r="B13" s="3112"/>
      <c r="C13" s="1003"/>
      <c r="D13" s="1003"/>
      <c r="E13" s="3122"/>
      <c r="F13" s="3125"/>
      <c r="G13" s="3122"/>
      <c r="H13" s="3115"/>
      <c r="I13" s="3115"/>
      <c r="J13" s="3115"/>
      <c r="K13" s="3127"/>
      <c r="L13" s="2733"/>
      <c r="M13" s="3087"/>
      <c r="N13" s="3088"/>
      <c r="O13" s="3089"/>
      <c r="P13" s="3087"/>
      <c r="Q13" s="3088"/>
      <c r="R13" s="3089"/>
      <c r="S13" s="3087"/>
      <c r="T13" s="3088"/>
      <c r="U13" s="3089"/>
      <c r="V13" s="2375"/>
      <c r="W13" s="3087"/>
      <c r="X13" s="3088"/>
      <c r="Y13" s="3089"/>
      <c r="Z13" s="2375"/>
      <c r="AA13" s="3138"/>
      <c r="AB13" s="3128"/>
      <c r="AC13" s="3051"/>
      <c r="AD13" s="2375"/>
      <c r="AE13" s="1949" t="s">
        <v>3969</v>
      </c>
      <c r="AF13" s="2026"/>
      <c r="AG13" s="2027"/>
      <c r="AH13" s="2292" t="s">
        <v>4192</v>
      </c>
      <c r="AI13" s="2375"/>
      <c r="AJ13" s="2375"/>
      <c r="AK13" s="3087"/>
      <c r="AL13" s="3088"/>
      <c r="AM13" s="3089"/>
      <c r="AN13" s="2375"/>
      <c r="AO13" s="3047"/>
      <c r="AP13" s="3133"/>
      <c r="AQ13" s="3134"/>
    </row>
    <row r="14" spans="1:43" ht="13.5" customHeight="1" x14ac:dyDescent="0.25">
      <c r="A14" s="3118"/>
      <c r="B14" s="3112"/>
      <c r="C14" s="1003"/>
      <c r="D14" s="1003"/>
      <c r="E14" s="3122"/>
      <c r="F14" s="3125"/>
      <c r="G14" s="3122"/>
      <c r="H14" s="3115"/>
      <c r="I14" s="3115"/>
      <c r="J14" s="3115"/>
      <c r="K14" s="3127"/>
      <c r="L14" s="2733"/>
      <c r="M14" s="2028" t="s">
        <v>3969</v>
      </c>
      <c r="N14" s="1710"/>
      <c r="O14" s="1711"/>
      <c r="P14" s="2028" t="s">
        <v>3969</v>
      </c>
      <c r="Q14" s="1710"/>
      <c r="R14" s="1711"/>
      <c r="S14" s="2028" t="s">
        <v>3969</v>
      </c>
      <c r="T14" s="1710"/>
      <c r="U14" s="1711"/>
      <c r="V14" s="2375"/>
      <c r="W14" s="2028" t="s">
        <v>3969</v>
      </c>
      <c r="X14" s="1712"/>
      <c r="Y14" s="1713"/>
      <c r="Z14" s="2375"/>
      <c r="AA14" s="566"/>
      <c r="AB14" s="3128"/>
      <c r="AC14" s="3051"/>
      <c r="AD14" s="2375"/>
      <c r="AE14" s="3087" t="s">
        <v>3979</v>
      </c>
      <c r="AF14" s="3088"/>
      <c r="AG14" s="3089"/>
      <c r="AH14" s="2292" t="s">
        <v>4193</v>
      </c>
      <c r="AI14" s="2375"/>
      <c r="AJ14" s="2375"/>
      <c r="AK14" s="2032" t="s">
        <v>3969</v>
      </c>
      <c r="AL14" s="2026"/>
      <c r="AM14" s="2027"/>
      <c r="AN14" s="2375"/>
      <c r="AO14" s="3047"/>
      <c r="AP14" s="3133"/>
      <c r="AQ14" s="3134"/>
    </row>
    <row r="15" spans="1:43" ht="13.5" customHeight="1" x14ac:dyDescent="0.2">
      <c r="A15" s="3118"/>
      <c r="B15" s="3112"/>
      <c r="C15" s="1003"/>
      <c r="D15" s="1003"/>
      <c r="E15" s="3122"/>
      <c r="F15" s="3125"/>
      <c r="G15" s="3122"/>
      <c r="H15" s="3115"/>
      <c r="I15" s="3115"/>
      <c r="J15" s="3115"/>
      <c r="K15" s="3127"/>
      <c r="L15" s="2733"/>
      <c r="M15" s="3087" t="s">
        <v>3967</v>
      </c>
      <c r="N15" s="3088"/>
      <c r="O15" s="3089"/>
      <c r="P15" s="3087" t="s">
        <v>3968</v>
      </c>
      <c r="Q15" s="3088"/>
      <c r="R15" s="3089"/>
      <c r="S15" s="3087" t="s">
        <v>3972</v>
      </c>
      <c r="T15" s="3088"/>
      <c r="U15" s="3089"/>
      <c r="V15" s="2375"/>
      <c r="W15" s="3087" t="s">
        <v>3971</v>
      </c>
      <c r="X15" s="3088"/>
      <c r="Y15" s="3089"/>
      <c r="Z15" s="2375"/>
      <c r="AA15" s="566"/>
      <c r="AB15" s="3128"/>
      <c r="AC15" s="3051"/>
      <c r="AD15" s="2375"/>
      <c r="AE15" s="3087"/>
      <c r="AF15" s="3088"/>
      <c r="AG15" s="3089"/>
      <c r="AI15" s="2375"/>
      <c r="AJ15" s="2375"/>
      <c r="AK15" s="3087" t="s">
        <v>3970</v>
      </c>
      <c r="AL15" s="3088"/>
      <c r="AM15" s="3089"/>
      <c r="AN15" s="2375"/>
      <c r="AO15" s="3047"/>
      <c r="AP15" s="3133"/>
      <c r="AQ15" s="3134"/>
    </row>
    <row r="16" spans="1:43" ht="42" customHeight="1" x14ac:dyDescent="0.2">
      <c r="A16" s="3118"/>
      <c r="B16" s="3112"/>
      <c r="C16" s="1003"/>
      <c r="D16" s="1003"/>
      <c r="E16" s="3122"/>
      <c r="F16" s="3125"/>
      <c r="G16" s="3122"/>
      <c r="H16" s="3115"/>
      <c r="I16" s="3115"/>
      <c r="J16" s="3115"/>
      <c r="K16" s="3127"/>
      <c r="L16" s="2735"/>
      <c r="M16" s="3090"/>
      <c r="N16" s="3091"/>
      <c r="O16" s="3092"/>
      <c r="P16" s="3090"/>
      <c r="Q16" s="3091"/>
      <c r="R16" s="3092"/>
      <c r="S16" s="3090"/>
      <c r="T16" s="3091"/>
      <c r="U16" s="3092"/>
      <c r="V16" s="2797"/>
      <c r="W16" s="3090"/>
      <c r="X16" s="3091"/>
      <c r="Y16" s="3092"/>
      <c r="Z16" s="2797"/>
      <c r="AA16" s="566"/>
      <c r="AB16" s="3128"/>
      <c r="AC16" s="3074"/>
      <c r="AD16" s="2797"/>
      <c r="AE16" s="2029"/>
      <c r="AF16" s="2030"/>
      <c r="AG16" s="2031"/>
      <c r="AI16" s="2797"/>
      <c r="AJ16" s="2797"/>
      <c r="AK16" s="3090"/>
      <c r="AL16" s="3091"/>
      <c r="AM16" s="3092"/>
      <c r="AN16" s="2797"/>
      <c r="AO16" s="3047"/>
      <c r="AP16" s="3135"/>
      <c r="AQ16" s="3136"/>
    </row>
    <row r="17" spans="1:43" ht="60.75" customHeight="1" x14ac:dyDescent="0.2">
      <c r="A17" s="3118"/>
      <c r="B17" s="3113"/>
      <c r="C17" s="1005"/>
      <c r="D17" s="1005"/>
      <c r="E17" s="3123"/>
      <c r="F17" s="3126"/>
      <c r="G17" s="3123"/>
      <c r="H17" s="3116"/>
      <c r="I17" s="3116"/>
      <c r="J17" s="3116"/>
      <c r="K17" s="1036"/>
      <c r="L17" s="999"/>
      <c r="M17" s="1009" t="s">
        <v>2822</v>
      </c>
      <c r="N17" s="1007" t="s">
        <v>2823</v>
      </c>
      <c r="O17" s="1007" t="s">
        <v>2824</v>
      </c>
      <c r="P17" s="1007" t="s">
        <v>2825</v>
      </c>
      <c r="Q17" s="1007" t="s">
        <v>2826</v>
      </c>
      <c r="R17" s="1007" t="s">
        <v>2827</v>
      </c>
      <c r="S17" s="1007" t="s">
        <v>2828</v>
      </c>
      <c r="T17" s="1007" t="s">
        <v>2829</v>
      </c>
      <c r="U17" s="1007" t="s">
        <v>2830</v>
      </c>
      <c r="V17" s="1007"/>
      <c r="W17" s="1007" t="s">
        <v>2831</v>
      </c>
      <c r="X17" s="1007" t="s">
        <v>2832</v>
      </c>
      <c r="Y17" s="1007" t="s">
        <v>2833</v>
      </c>
      <c r="Z17" s="940"/>
      <c r="AA17" s="1007"/>
      <c r="AB17" s="1007"/>
      <c r="AC17" s="1007"/>
      <c r="AD17" s="1007"/>
      <c r="AE17" s="1007" t="s">
        <v>2834</v>
      </c>
      <c r="AF17" s="1007" t="s">
        <v>2835</v>
      </c>
      <c r="AG17" s="1007" t="s">
        <v>2836</v>
      </c>
      <c r="AH17" s="1007"/>
      <c r="AI17" s="1007"/>
      <c r="AJ17" s="1007"/>
      <c r="AK17" s="1007" t="s">
        <v>2837</v>
      </c>
      <c r="AL17" s="1007" t="s">
        <v>2838</v>
      </c>
      <c r="AM17" s="1007" t="s">
        <v>2839</v>
      </c>
      <c r="AN17" s="1007" t="s">
        <v>2840</v>
      </c>
      <c r="AO17" s="937"/>
      <c r="AP17" s="1007" t="s">
        <v>2841</v>
      </c>
      <c r="AQ17" s="1007" t="s">
        <v>2842</v>
      </c>
    </row>
    <row r="18" spans="1:43" ht="27" x14ac:dyDescent="0.2">
      <c r="A18" s="3119"/>
      <c r="B18" s="1037" t="s">
        <v>2843</v>
      </c>
      <c r="C18" s="1037" t="s">
        <v>2844</v>
      </c>
      <c r="D18" s="1037" t="s">
        <v>2845</v>
      </c>
      <c r="E18" s="1039" t="s">
        <v>2846</v>
      </c>
      <c r="F18" s="1038" t="s">
        <v>2847</v>
      </c>
      <c r="G18" s="1241" t="s">
        <v>2848</v>
      </c>
      <c r="H18" s="1040" t="s">
        <v>2849</v>
      </c>
      <c r="I18" s="1040" t="s">
        <v>2850</v>
      </c>
      <c r="J18" s="1040" t="s">
        <v>2851</v>
      </c>
      <c r="K18" s="1041" t="s">
        <v>2852</v>
      </c>
      <c r="L18" s="1042" t="s">
        <v>2853</v>
      </c>
      <c r="M18" s="1007" t="s">
        <v>2854</v>
      </c>
      <c r="N18" s="1007" t="s">
        <v>2855</v>
      </c>
      <c r="O18" s="1007" t="s">
        <v>2856</v>
      </c>
      <c r="P18" s="1007" t="s">
        <v>2857</v>
      </c>
      <c r="Q18" s="1007" t="s">
        <v>2858</v>
      </c>
      <c r="R18" s="1007" t="s">
        <v>2859</v>
      </c>
      <c r="S18" s="1007" t="s">
        <v>2860</v>
      </c>
      <c r="T18" s="1007"/>
      <c r="U18" s="1007" t="s">
        <v>2861</v>
      </c>
      <c r="V18" s="1007" t="s">
        <v>2862</v>
      </c>
      <c r="W18" s="1007" t="s">
        <v>2863</v>
      </c>
      <c r="X18" s="1007" t="s">
        <v>2864</v>
      </c>
      <c r="Y18" s="1007" t="s">
        <v>2865</v>
      </c>
      <c r="Z18" s="1007" t="s">
        <v>2866</v>
      </c>
      <c r="AA18" s="1007" t="s">
        <v>2867</v>
      </c>
      <c r="AB18" s="1007" t="s">
        <v>2868</v>
      </c>
      <c r="AC18" s="1007" t="s">
        <v>2869</v>
      </c>
      <c r="AD18" s="1007" t="s">
        <v>2870</v>
      </c>
      <c r="AE18" s="1007" t="s">
        <v>2871</v>
      </c>
      <c r="AF18" s="1007" t="s">
        <v>2872</v>
      </c>
      <c r="AG18" s="1007" t="s">
        <v>2873</v>
      </c>
      <c r="AH18" s="1007" t="s">
        <v>2874</v>
      </c>
      <c r="AI18" s="1007" t="s">
        <v>2875</v>
      </c>
      <c r="AJ18" s="1007" t="s">
        <v>2876</v>
      </c>
      <c r="AK18" s="1007" t="s">
        <v>2877</v>
      </c>
      <c r="AL18" s="1007"/>
      <c r="AM18" s="1007" t="s">
        <v>2878</v>
      </c>
      <c r="AN18" s="1007" t="s">
        <v>2879</v>
      </c>
      <c r="AO18" s="1007" t="s">
        <v>2880</v>
      </c>
      <c r="AP18" s="1007" t="s">
        <v>2881</v>
      </c>
      <c r="AQ18" s="1007" t="s">
        <v>2882</v>
      </c>
    </row>
    <row r="19" spans="1:43" ht="17.45" customHeight="1" x14ac:dyDescent="0.25">
      <c r="A19" s="1816" t="s">
        <v>2883</v>
      </c>
      <c r="B19" s="158"/>
      <c r="C19" s="158"/>
      <c r="D19" s="158"/>
      <c r="E19" s="1043"/>
      <c r="F19" s="1046"/>
      <c r="G19" s="1335"/>
      <c r="H19" s="1044"/>
      <c r="I19" s="1044"/>
      <c r="J19" s="1044"/>
      <c r="K19" s="1045"/>
      <c r="L19" s="931"/>
      <c r="M19" s="160"/>
      <c r="N19" s="160"/>
      <c r="O19" s="160"/>
      <c r="P19" s="160"/>
      <c r="Q19" s="160"/>
      <c r="R19" s="160"/>
      <c r="S19" s="160"/>
      <c r="T19" s="160"/>
      <c r="U19" s="160"/>
      <c r="V19" s="160"/>
      <c r="W19" s="160"/>
      <c r="X19" s="160"/>
      <c r="Y19" s="160"/>
      <c r="Z19" s="931"/>
      <c r="AA19" s="160"/>
      <c r="AB19" s="160"/>
      <c r="AC19" s="160"/>
      <c r="AD19" s="160"/>
      <c r="AE19" s="160"/>
      <c r="AF19" s="160"/>
      <c r="AG19" s="160"/>
      <c r="AH19" s="160"/>
      <c r="AI19" s="160"/>
      <c r="AJ19" s="160"/>
      <c r="AK19" s="160"/>
      <c r="AL19" s="160"/>
      <c r="AM19" s="160"/>
      <c r="AN19" s="160"/>
      <c r="AO19" s="931"/>
      <c r="AP19" s="160"/>
      <c r="AQ19" s="160"/>
    </row>
    <row r="20" spans="1:43" ht="17.45" customHeight="1" x14ac:dyDescent="0.25">
      <c r="A20" s="1816" t="s">
        <v>2884</v>
      </c>
      <c r="B20" s="158"/>
      <c r="C20" s="158"/>
      <c r="D20" s="158"/>
      <c r="E20" s="1044"/>
      <c r="F20" s="1046"/>
      <c r="G20" s="1336"/>
      <c r="H20" s="1044"/>
      <c r="I20" s="1044"/>
      <c r="J20" s="1044"/>
      <c r="K20" s="1045"/>
      <c r="L20" s="931"/>
      <c r="M20" s="160"/>
      <c r="N20" s="160"/>
      <c r="O20" s="160"/>
      <c r="P20" s="160"/>
      <c r="Q20" s="160"/>
      <c r="R20" s="160"/>
      <c r="S20" s="160"/>
      <c r="T20" s="160"/>
      <c r="U20" s="160"/>
      <c r="V20" s="160"/>
      <c r="W20" s="160"/>
      <c r="X20" s="160"/>
      <c r="Y20" s="160"/>
      <c r="Z20" s="931"/>
      <c r="AA20" s="160"/>
      <c r="AB20" s="160"/>
      <c r="AC20" s="160"/>
      <c r="AD20" s="160"/>
      <c r="AE20" s="160"/>
      <c r="AF20" s="160"/>
      <c r="AG20" s="160"/>
      <c r="AH20" s="160"/>
      <c r="AI20" s="160"/>
      <c r="AJ20" s="160"/>
      <c r="AK20" s="160"/>
      <c r="AL20" s="160"/>
      <c r="AM20" s="160"/>
      <c r="AN20" s="160"/>
      <c r="AO20" s="931"/>
      <c r="AP20" s="160"/>
      <c r="AQ20" s="160"/>
    </row>
    <row r="21" spans="1:43" ht="17.45" customHeight="1" x14ac:dyDescent="0.25">
      <c r="A21" s="1816" t="s">
        <v>2885</v>
      </c>
      <c r="B21" s="158"/>
      <c r="C21" s="158"/>
      <c r="D21" s="158"/>
      <c r="E21" s="1044"/>
      <c r="F21" s="1046"/>
      <c r="G21" s="1336"/>
      <c r="H21" s="1044"/>
      <c r="I21" s="1044"/>
      <c r="J21" s="1044"/>
      <c r="K21" s="1045"/>
      <c r="L21" s="931"/>
      <c r="M21" s="160"/>
      <c r="N21" s="160"/>
      <c r="O21" s="160"/>
      <c r="P21" s="160"/>
      <c r="Q21" s="160"/>
      <c r="R21" s="160"/>
      <c r="S21" s="160"/>
      <c r="T21" s="160"/>
      <c r="U21" s="160"/>
      <c r="V21" s="160"/>
      <c r="W21" s="160"/>
      <c r="X21" s="160"/>
      <c r="Y21" s="160"/>
      <c r="Z21" s="931"/>
      <c r="AA21" s="160"/>
      <c r="AB21" s="160"/>
      <c r="AC21" s="160"/>
      <c r="AD21" s="160"/>
      <c r="AE21" s="160"/>
      <c r="AF21" s="160"/>
      <c r="AG21" s="160"/>
      <c r="AH21" s="160"/>
      <c r="AI21" s="160"/>
      <c r="AJ21" s="160"/>
      <c r="AK21" s="160"/>
      <c r="AL21" s="160"/>
      <c r="AM21" s="160"/>
      <c r="AN21" s="160"/>
      <c r="AO21" s="931"/>
      <c r="AP21" s="160"/>
      <c r="AQ21" s="160"/>
    </row>
    <row r="22" spans="1:43" ht="17.45" customHeight="1" x14ac:dyDescent="0.25">
      <c r="A22" s="1816" t="s">
        <v>2886</v>
      </c>
      <c r="B22" s="158"/>
      <c r="C22" s="158"/>
      <c r="D22" s="158"/>
      <c r="E22" s="1044"/>
      <c r="F22" s="1046"/>
      <c r="G22" s="1336"/>
      <c r="H22" s="1044"/>
      <c r="I22" s="1044"/>
      <c r="J22" s="1044"/>
      <c r="K22" s="1045"/>
      <c r="L22" s="931"/>
      <c r="M22" s="160"/>
      <c r="N22" s="160"/>
      <c r="O22" s="160"/>
      <c r="P22" s="160"/>
      <c r="Q22" s="160"/>
      <c r="R22" s="160"/>
      <c r="S22" s="160"/>
      <c r="T22" s="160"/>
      <c r="U22" s="160"/>
      <c r="V22" s="160"/>
      <c r="W22" s="160"/>
      <c r="X22" s="160"/>
      <c r="Y22" s="160"/>
      <c r="Z22" s="931"/>
      <c r="AA22" s="160"/>
      <c r="AB22" s="160"/>
      <c r="AC22" s="160"/>
      <c r="AD22" s="160"/>
      <c r="AE22" s="160"/>
      <c r="AF22" s="160"/>
      <c r="AG22" s="160"/>
      <c r="AH22" s="160"/>
      <c r="AI22" s="160"/>
      <c r="AJ22" s="160"/>
      <c r="AK22" s="160"/>
      <c r="AL22" s="160"/>
      <c r="AM22" s="160"/>
      <c r="AN22" s="160"/>
      <c r="AO22" s="931"/>
      <c r="AP22" s="160"/>
      <c r="AQ22" s="160"/>
    </row>
    <row r="23" spans="1:43" ht="17.45" customHeight="1" x14ac:dyDescent="0.25">
      <c r="A23" s="1816" t="s">
        <v>2887</v>
      </c>
      <c r="B23" s="158"/>
      <c r="C23" s="158"/>
      <c r="D23" s="158"/>
      <c r="E23" s="1044"/>
      <c r="F23" s="1046"/>
      <c r="G23" s="1336"/>
      <c r="H23" s="1044"/>
      <c r="I23" s="1044"/>
      <c r="J23" s="1044"/>
      <c r="K23" s="1045"/>
      <c r="L23" s="931"/>
      <c r="M23" s="160"/>
      <c r="N23" s="160"/>
      <c r="O23" s="160"/>
      <c r="P23" s="160"/>
      <c r="Q23" s="160"/>
      <c r="R23" s="160"/>
      <c r="S23" s="160"/>
      <c r="T23" s="160"/>
      <c r="U23" s="160"/>
      <c r="V23" s="160"/>
      <c r="W23" s="160"/>
      <c r="X23" s="160"/>
      <c r="Y23" s="160"/>
      <c r="Z23" s="931"/>
      <c r="AA23" s="160"/>
      <c r="AB23" s="160"/>
      <c r="AC23" s="160"/>
      <c r="AD23" s="160"/>
      <c r="AE23" s="160"/>
      <c r="AF23" s="160"/>
      <c r="AG23" s="160"/>
      <c r="AH23" s="160"/>
      <c r="AI23" s="160"/>
      <c r="AJ23" s="160"/>
      <c r="AK23" s="160"/>
      <c r="AL23" s="160"/>
      <c r="AM23" s="160"/>
      <c r="AN23" s="160"/>
      <c r="AO23" s="931"/>
      <c r="AP23" s="160"/>
      <c r="AQ23" s="160"/>
    </row>
    <row r="24" spans="1:43" ht="17.45" customHeight="1" x14ac:dyDescent="0.25">
      <c r="A24" s="1816" t="s">
        <v>2888</v>
      </c>
      <c r="B24" s="158"/>
      <c r="C24" s="158"/>
      <c r="D24" s="158"/>
      <c r="E24" s="1044"/>
      <c r="F24" s="1046"/>
      <c r="G24" s="1336"/>
      <c r="H24" s="1044"/>
      <c r="I24" s="1044"/>
      <c r="J24" s="1044"/>
      <c r="K24" s="1045"/>
      <c r="L24" s="931"/>
      <c r="M24" s="160"/>
      <c r="N24" s="160"/>
      <c r="O24" s="160"/>
      <c r="P24" s="160"/>
      <c r="Q24" s="160"/>
      <c r="R24" s="160"/>
      <c r="S24" s="160"/>
      <c r="T24" s="160"/>
      <c r="U24" s="160"/>
      <c r="V24" s="160"/>
      <c r="W24" s="160"/>
      <c r="X24" s="160"/>
      <c r="Y24" s="160"/>
      <c r="Z24" s="931"/>
      <c r="AA24" s="160"/>
      <c r="AB24" s="160"/>
      <c r="AC24" s="160"/>
      <c r="AD24" s="160"/>
      <c r="AE24" s="160"/>
      <c r="AF24" s="160"/>
      <c r="AG24" s="160"/>
      <c r="AH24" s="160"/>
      <c r="AI24" s="160"/>
      <c r="AJ24" s="160"/>
      <c r="AK24" s="160"/>
      <c r="AL24" s="160"/>
      <c r="AM24" s="160"/>
      <c r="AN24" s="160"/>
      <c r="AO24" s="931"/>
      <c r="AP24" s="160"/>
      <c r="AQ24" s="160"/>
    </row>
    <row r="25" spans="1:43" ht="17.45" customHeight="1" x14ac:dyDescent="0.25">
      <c r="A25" s="1816" t="s">
        <v>2889</v>
      </c>
      <c r="B25" s="158"/>
      <c r="C25" s="158"/>
      <c r="D25" s="158"/>
      <c r="E25" s="1044"/>
      <c r="F25" s="1046"/>
      <c r="G25" s="1336"/>
      <c r="H25" s="1044"/>
      <c r="I25" s="1044"/>
      <c r="J25" s="1044"/>
      <c r="K25" s="1045"/>
      <c r="L25" s="931"/>
      <c r="M25" s="160"/>
      <c r="N25" s="160"/>
      <c r="O25" s="160"/>
      <c r="P25" s="160"/>
      <c r="Q25" s="160"/>
      <c r="R25" s="160"/>
      <c r="S25" s="160"/>
      <c r="T25" s="160"/>
      <c r="U25" s="160"/>
      <c r="V25" s="160"/>
      <c r="W25" s="160"/>
      <c r="X25" s="160"/>
      <c r="Y25" s="160"/>
      <c r="Z25" s="931"/>
      <c r="AA25" s="160"/>
      <c r="AB25" s="160"/>
      <c r="AC25" s="160"/>
      <c r="AD25" s="160"/>
      <c r="AE25" s="160"/>
      <c r="AF25" s="160"/>
      <c r="AG25" s="160"/>
      <c r="AH25" s="160"/>
      <c r="AI25" s="160"/>
      <c r="AJ25" s="160"/>
      <c r="AK25" s="160"/>
      <c r="AL25" s="160"/>
      <c r="AM25" s="160"/>
      <c r="AN25" s="160"/>
      <c r="AO25" s="931"/>
      <c r="AP25" s="160"/>
      <c r="AQ25" s="160"/>
    </row>
    <row r="26" spans="1:43" ht="17.45" customHeight="1" x14ac:dyDescent="0.25">
      <c r="A26" s="1816" t="s">
        <v>2890</v>
      </c>
      <c r="B26" s="158"/>
      <c r="C26" s="158"/>
      <c r="D26" s="158"/>
      <c r="E26" s="1044"/>
      <c r="F26" s="1046"/>
      <c r="G26" s="1336"/>
      <c r="H26" s="1044"/>
      <c r="I26" s="1044"/>
      <c r="J26" s="1044"/>
      <c r="K26" s="1045"/>
      <c r="L26" s="931"/>
      <c r="M26" s="160"/>
      <c r="N26" s="160"/>
      <c r="O26" s="160"/>
      <c r="P26" s="160"/>
      <c r="Q26" s="160"/>
      <c r="R26" s="160"/>
      <c r="S26" s="160"/>
      <c r="T26" s="160"/>
      <c r="U26" s="160"/>
      <c r="V26" s="160"/>
      <c r="W26" s="160"/>
      <c r="X26" s="160"/>
      <c r="Y26" s="160"/>
      <c r="Z26" s="931"/>
      <c r="AA26" s="160"/>
      <c r="AB26" s="160"/>
      <c r="AC26" s="160"/>
      <c r="AD26" s="160"/>
      <c r="AE26" s="160"/>
      <c r="AF26" s="160"/>
      <c r="AG26" s="160"/>
      <c r="AH26" s="160"/>
      <c r="AI26" s="160"/>
      <c r="AJ26" s="160"/>
      <c r="AK26" s="160"/>
      <c r="AL26" s="160"/>
      <c r="AM26" s="160"/>
      <c r="AN26" s="160"/>
      <c r="AO26" s="931"/>
      <c r="AP26" s="160"/>
      <c r="AQ26" s="160"/>
    </row>
    <row r="27" spans="1:43" ht="17.45" customHeight="1" x14ac:dyDescent="0.25">
      <c r="A27" s="1816" t="s">
        <v>2891</v>
      </c>
      <c r="B27" s="158"/>
      <c r="C27" s="158"/>
      <c r="D27" s="158"/>
      <c r="E27" s="1044"/>
      <c r="F27" s="1046"/>
      <c r="G27" s="1336"/>
      <c r="H27" s="1044"/>
      <c r="I27" s="1044"/>
      <c r="J27" s="1044"/>
      <c r="K27" s="1045"/>
      <c r="L27" s="931"/>
      <c r="M27" s="160"/>
      <c r="N27" s="160"/>
      <c r="O27" s="160"/>
      <c r="P27" s="160"/>
      <c r="Q27" s="160"/>
      <c r="R27" s="160"/>
      <c r="S27" s="160"/>
      <c r="T27" s="160"/>
      <c r="U27" s="160"/>
      <c r="V27" s="160"/>
      <c r="W27" s="160"/>
      <c r="X27" s="160"/>
      <c r="Y27" s="160"/>
      <c r="Z27" s="931"/>
      <c r="AA27" s="160"/>
      <c r="AB27" s="160"/>
      <c r="AC27" s="160"/>
      <c r="AD27" s="160"/>
      <c r="AE27" s="160"/>
      <c r="AF27" s="160"/>
      <c r="AG27" s="160"/>
      <c r="AH27" s="160"/>
      <c r="AI27" s="160"/>
      <c r="AJ27" s="160"/>
      <c r="AK27" s="160"/>
      <c r="AL27" s="160"/>
      <c r="AM27" s="160"/>
      <c r="AN27" s="160"/>
      <c r="AO27" s="931"/>
      <c r="AP27" s="160"/>
      <c r="AQ27" s="160"/>
    </row>
    <row r="28" spans="1:43" ht="17.45" customHeight="1" x14ac:dyDescent="0.25">
      <c r="A28" s="1816" t="s">
        <v>2892</v>
      </c>
      <c r="B28" s="158"/>
      <c r="C28" s="158"/>
      <c r="D28" s="158"/>
      <c r="E28" s="1044"/>
      <c r="F28" s="1046"/>
      <c r="G28" s="1336"/>
      <c r="H28" s="1044"/>
      <c r="I28" s="1044"/>
      <c r="J28" s="1044"/>
      <c r="K28" s="1045"/>
      <c r="L28" s="931"/>
      <c r="M28" s="160"/>
      <c r="N28" s="160"/>
      <c r="O28" s="160"/>
      <c r="P28" s="160"/>
      <c r="Q28" s="160"/>
      <c r="R28" s="160"/>
      <c r="S28" s="160"/>
      <c r="T28" s="160"/>
      <c r="U28" s="160"/>
      <c r="V28" s="160"/>
      <c r="W28" s="160"/>
      <c r="X28" s="160"/>
      <c r="Y28" s="160"/>
      <c r="Z28" s="931"/>
      <c r="AA28" s="160"/>
      <c r="AB28" s="160"/>
      <c r="AC28" s="160"/>
      <c r="AD28" s="160"/>
      <c r="AE28" s="160"/>
      <c r="AF28" s="160"/>
      <c r="AG28" s="160"/>
      <c r="AH28" s="160"/>
      <c r="AI28" s="160"/>
      <c r="AJ28" s="160"/>
      <c r="AK28" s="160"/>
      <c r="AL28" s="160"/>
      <c r="AM28" s="160"/>
      <c r="AN28" s="160"/>
      <c r="AO28" s="931"/>
      <c r="AP28" s="160"/>
      <c r="AQ28" s="160"/>
    </row>
    <row r="29" spans="1:43" ht="17.45" customHeight="1" x14ac:dyDescent="0.25">
      <c r="A29" s="1816" t="s">
        <v>2893</v>
      </c>
      <c r="B29" s="158"/>
      <c r="C29" s="158"/>
      <c r="D29" s="158"/>
      <c r="E29" s="1046"/>
      <c r="F29" s="1046"/>
      <c r="G29" s="1337"/>
      <c r="H29" s="1046"/>
      <c r="I29" s="1046"/>
      <c r="J29" s="1046"/>
      <c r="K29" s="1035"/>
      <c r="L29" s="999"/>
      <c r="M29" s="160"/>
      <c r="N29" s="160"/>
      <c r="O29" s="160"/>
      <c r="P29" s="160"/>
      <c r="Q29" s="160"/>
      <c r="R29" s="160"/>
      <c r="S29" s="160"/>
      <c r="T29" s="160"/>
      <c r="U29" s="160"/>
      <c r="V29" s="160"/>
      <c r="W29" s="160"/>
      <c r="X29" s="160"/>
      <c r="Y29" s="160"/>
      <c r="Z29" s="999"/>
      <c r="AA29" s="160"/>
      <c r="AB29" s="160"/>
      <c r="AC29" s="160"/>
      <c r="AD29" s="160"/>
      <c r="AE29" s="160"/>
      <c r="AF29" s="160"/>
      <c r="AG29" s="160"/>
      <c r="AH29" s="160"/>
      <c r="AI29" s="160"/>
      <c r="AJ29" s="160"/>
      <c r="AK29" s="160"/>
      <c r="AL29" s="160"/>
      <c r="AM29" s="160"/>
      <c r="AN29" s="160"/>
      <c r="AO29" s="999"/>
      <c r="AP29" s="160"/>
      <c r="AQ29" s="160"/>
    </row>
    <row r="30" spans="1:43" ht="17.45" customHeight="1" x14ac:dyDescent="0.25">
      <c r="A30" s="1816" t="s">
        <v>2894</v>
      </c>
      <c r="B30" s="158"/>
      <c r="C30" s="158"/>
      <c r="D30" s="158"/>
      <c r="E30" s="1046"/>
      <c r="F30" s="1046"/>
      <c r="G30" s="1337"/>
      <c r="H30" s="1046"/>
      <c r="I30" s="1046"/>
      <c r="J30" s="1046"/>
      <c r="K30" s="1035"/>
      <c r="L30" s="999"/>
      <c r="M30" s="160"/>
      <c r="N30" s="160"/>
      <c r="O30" s="160"/>
      <c r="P30" s="160"/>
      <c r="Q30" s="160"/>
      <c r="R30" s="160"/>
      <c r="S30" s="160"/>
      <c r="T30" s="160"/>
      <c r="U30" s="160"/>
      <c r="V30" s="160"/>
      <c r="W30" s="160"/>
      <c r="X30" s="160"/>
      <c r="Y30" s="160"/>
      <c r="Z30" s="999"/>
      <c r="AA30" s="160"/>
      <c r="AB30" s="160"/>
      <c r="AC30" s="160"/>
      <c r="AD30" s="160"/>
      <c r="AE30" s="160"/>
      <c r="AF30" s="160"/>
      <c r="AG30" s="160"/>
      <c r="AH30" s="160"/>
      <c r="AI30" s="160"/>
      <c r="AJ30" s="160"/>
      <c r="AK30" s="160"/>
      <c r="AL30" s="160"/>
      <c r="AM30" s="160"/>
      <c r="AN30" s="160"/>
      <c r="AO30" s="999"/>
      <c r="AP30" s="160"/>
      <c r="AQ30" s="160"/>
    </row>
    <row r="31" spans="1:43" ht="17.45" customHeight="1" x14ac:dyDescent="0.25">
      <c r="A31" s="1816" t="s">
        <v>2895</v>
      </c>
      <c r="B31" s="158"/>
      <c r="C31" s="158"/>
      <c r="D31" s="158"/>
      <c r="E31" s="1046"/>
      <c r="F31" s="1046"/>
      <c r="G31" s="1337"/>
      <c r="H31" s="1046"/>
      <c r="I31" s="1046"/>
      <c r="J31" s="1046"/>
      <c r="K31" s="1035"/>
      <c r="L31" s="999"/>
      <c r="M31" s="160"/>
      <c r="N31" s="160"/>
      <c r="O31" s="160"/>
      <c r="P31" s="160"/>
      <c r="Q31" s="160"/>
      <c r="R31" s="160"/>
      <c r="S31" s="160"/>
      <c r="T31" s="160"/>
      <c r="U31" s="160"/>
      <c r="V31" s="160"/>
      <c r="W31" s="160"/>
      <c r="X31" s="160"/>
      <c r="Y31" s="160"/>
      <c r="Z31" s="999"/>
      <c r="AA31" s="160"/>
      <c r="AB31" s="160"/>
      <c r="AC31" s="160"/>
      <c r="AD31" s="160"/>
      <c r="AE31" s="160"/>
      <c r="AF31" s="160"/>
      <c r="AG31" s="160"/>
      <c r="AH31" s="160"/>
      <c r="AI31" s="160"/>
      <c r="AJ31" s="160"/>
      <c r="AK31" s="160"/>
      <c r="AL31" s="160"/>
      <c r="AM31" s="160"/>
      <c r="AN31" s="160"/>
      <c r="AO31" s="999"/>
      <c r="AP31" s="160"/>
      <c r="AQ31" s="160"/>
    </row>
    <row r="32" spans="1:43" ht="17.45" customHeight="1" x14ac:dyDescent="0.25">
      <c r="A32" s="1816" t="s">
        <v>2896</v>
      </c>
      <c r="B32" s="158"/>
      <c r="C32" s="158"/>
      <c r="D32" s="158"/>
      <c r="E32" s="1046"/>
      <c r="F32" s="1046"/>
      <c r="G32" s="1337"/>
      <c r="H32" s="1046"/>
      <c r="I32" s="1046"/>
      <c r="J32" s="1046"/>
      <c r="K32" s="1035"/>
      <c r="L32" s="999"/>
      <c r="M32" s="160"/>
      <c r="N32" s="160"/>
      <c r="O32" s="160"/>
      <c r="P32" s="160"/>
      <c r="Q32" s="160"/>
      <c r="R32" s="160"/>
      <c r="S32" s="160"/>
      <c r="T32" s="160"/>
      <c r="U32" s="160"/>
      <c r="V32" s="160"/>
      <c r="W32" s="160"/>
      <c r="X32" s="160"/>
      <c r="Y32" s="160"/>
      <c r="Z32" s="999"/>
      <c r="AA32" s="160"/>
      <c r="AB32" s="160"/>
      <c r="AC32" s="160"/>
      <c r="AD32" s="160"/>
      <c r="AE32" s="160"/>
      <c r="AF32" s="160"/>
      <c r="AG32" s="160"/>
      <c r="AH32" s="160"/>
      <c r="AI32" s="160"/>
      <c r="AJ32" s="160"/>
      <c r="AK32" s="160"/>
      <c r="AL32" s="160"/>
      <c r="AM32" s="160"/>
      <c r="AN32" s="160"/>
      <c r="AO32" s="999"/>
      <c r="AP32" s="160"/>
      <c r="AQ32" s="160"/>
    </row>
    <row r="33" spans="1:43" ht="17.45" customHeight="1" x14ac:dyDescent="0.25">
      <c r="A33" s="1816" t="s">
        <v>2897</v>
      </c>
      <c r="B33" s="158"/>
      <c r="C33" s="158"/>
      <c r="D33" s="158"/>
      <c r="E33" s="1046"/>
      <c r="F33" s="1046"/>
      <c r="G33" s="1337"/>
      <c r="H33" s="1046"/>
      <c r="I33" s="1046"/>
      <c r="J33" s="1046"/>
      <c r="K33" s="1035"/>
      <c r="L33" s="999"/>
      <c r="M33" s="160"/>
      <c r="N33" s="160"/>
      <c r="O33" s="160"/>
      <c r="P33" s="160"/>
      <c r="Q33" s="160"/>
      <c r="R33" s="160"/>
      <c r="S33" s="160"/>
      <c r="T33" s="160"/>
      <c r="U33" s="160"/>
      <c r="V33" s="160"/>
      <c r="W33" s="160"/>
      <c r="X33" s="160"/>
      <c r="Y33" s="160"/>
      <c r="Z33" s="999"/>
      <c r="AA33" s="160"/>
      <c r="AB33" s="160"/>
      <c r="AC33" s="160"/>
      <c r="AD33" s="160"/>
      <c r="AE33" s="160"/>
      <c r="AF33" s="160"/>
      <c r="AG33" s="160"/>
      <c r="AH33" s="160"/>
      <c r="AI33" s="160"/>
      <c r="AJ33" s="160"/>
      <c r="AK33" s="160"/>
      <c r="AL33" s="160"/>
      <c r="AM33" s="160"/>
      <c r="AN33" s="160"/>
      <c r="AO33" s="999"/>
      <c r="AP33" s="160"/>
      <c r="AQ33" s="160"/>
    </row>
  </sheetData>
  <customSheetViews>
    <customSheetView guid="{9C153D9E-615C-443B-9CD7-551163282F03}" scale="124" showPageBreaks="1" printArea="1" view="pageBreakPreview" topLeftCell="AM1">
      <selection activeCell="M15" sqref="M15:O16"/>
      <colBreaks count="2" manualBreakCount="2">
        <brk id="6" max="32" man="1"/>
        <brk id="33" max="32" man="1"/>
      </colBreaks>
      <pageMargins left="0.314" right="0.314" top="0.11799999999999999" bottom="0.27500000000000002" header="0.157" footer="0.11799999999999999"/>
      <pageSetup firstPageNumber="78" orientation="landscape" r:id="rId1"/>
      <headerFooter>
        <oddFooter>&amp;C&amp;P</oddFooter>
      </headerFooter>
    </customSheetView>
    <customSheetView guid="{BE9F68F7-D81B-4526-9959-D871EC50BDFF}" scale="124" showPageBreaks="1" printArea="1" view="pageBreakPreview" topLeftCell="AM1">
      <selection activeCell="M15" sqref="M15:O16"/>
      <colBreaks count="2" manualBreakCount="2">
        <brk id="6" max="32" man="1"/>
        <brk id="33" max="32" man="1"/>
      </colBreaks>
      <pageMargins left="0.314" right="0.314" top="0.11799999999999999" bottom="0.27500000000000002" header="0.157" footer="0.11799999999999999"/>
      <pageSetup firstPageNumber="78" orientation="landscape" r:id="rId2"/>
      <headerFooter>
        <oddFooter>&amp;C&amp;P</oddFooter>
      </headerFooter>
    </customSheetView>
    <customSheetView guid="{EF790C5B-80DA-4544-9EB7-EFE0323B2298}" scale="140" showPageBreaks="1" printArea="1" view="pageBreakPreview" topLeftCell="AG1">
      <selection activeCell="AC5" sqref="AC5:AC16"/>
      <colBreaks count="2" manualBreakCount="2">
        <brk id="6" max="32" man="1"/>
        <brk id="33" max="32" man="1"/>
      </colBreaks>
      <pageMargins left="0.314" right="0.314" top="0.11799999999999999" bottom="0.27500000000000002" header="0.157" footer="0.11799999999999999"/>
      <pageSetup firstPageNumber="78" orientation="landscape" r:id="rId3"/>
      <headerFooter>
        <oddFooter>&amp;C&amp;P</oddFooter>
      </headerFooter>
    </customSheetView>
    <customSheetView guid="{C9D2DBB1-CD01-4732-8C86-64BE16C94753}" showPageBreaks="1" printArea="1" view="pageBreakPreview">
      <colBreaks count="2" manualBreakCount="2">
        <brk id="6" max="32" man="1"/>
        <brk id="33" max="32" man="1"/>
      </colBreaks>
      <pageMargins left="0.314" right="0.314" top="0.11799999999999999" bottom="0.27500000000000002" header="0.157" footer="0.11799999999999999"/>
      <pageSetup firstPageNumber="78" orientation="landscape" r:id="rId4"/>
      <headerFooter>
        <oddFooter>&amp;C&amp;P</oddFooter>
      </headerFooter>
    </customSheetView>
    <customSheetView guid="{BFEC163F-7C4E-49B7-9F32-15225772E72F}" scale="124" showPageBreaks="1" printArea="1" view="pageBreakPreview" topLeftCell="AD12">
      <selection activeCell="AO5" sqref="AO5:AO16"/>
      <colBreaks count="2" manualBreakCount="2">
        <brk id="6" max="32" man="1"/>
        <brk id="33" max="32" man="1"/>
      </colBreaks>
      <pageMargins left="0.314" right="0.314" top="0.11799999999999999" bottom="0.27500000000000002" header="0.157" footer="0.11799999999999999"/>
      <pageSetup firstPageNumber="78" orientation="landscape" r:id="rId5"/>
      <headerFooter>
        <oddFooter>&amp;C&amp;P</oddFooter>
      </headerFooter>
    </customSheetView>
    <customSheetView guid="{5529DB6B-163A-4048-9107-267B30B97DF3}" scale="124" showPageBreaks="1" printArea="1" view="pageBreakPreview" topLeftCell="AD1">
      <selection activeCell="AO5" sqref="AO5:AO16"/>
      <colBreaks count="2" manualBreakCount="2">
        <brk id="6" max="32" man="1"/>
        <brk id="33" max="32" man="1"/>
      </colBreaks>
      <pageMargins left="0.314" right="0.314" top="0.11799999999999999" bottom="0.27500000000000002" header="0.157" footer="0.11799999999999999"/>
      <pageSetup firstPageNumber="78" orientation="landscape" r:id="rId6"/>
      <headerFooter>
        <oddFooter>&amp;C&amp;P</oddFooter>
      </headerFooter>
    </customSheetView>
    <customSheetView guid="{9B0763AA-FA4B-479A-900C-C113E8BEEFEB}" scale="124" showPageBreaks="1" printArea="1" view="pageBreakPreview" topLeftCell="AM1">
      <selection activeCell="M15" sqref="M15:O16"/>
      <colBreaks count="2" manualBreakCount="2">
        <brk id="6" max="32" man="1"/>
        <brk id="33" max="32" man="1"/>
      </colBreaks>
      <pageMargins left="0.314" right="0.314" top="0.11799999999999999" bottom="0.27500000000000002" header="0.157" footer="0.11799999999999999"/>
      <pageSetup firstPageNumber="78" orientation="landscape" r:id="rId7"/>
      <headerFooter>
        <oddFooter>&amp;C&amp;P</oddFooter>
      </headerFooter>
    </customSheetView>
    <customSheetView guid="{89903799-8228-4A6D-8A81-7F80BC61226D}" scale="140" showPageBreaks="1" printArea="1" view="pageBreakPreview" topLeftCell="AG1">
      <selection activeCell="AC5" sqref="AC5:AC16"/>
      <colBreaks count="2" manualBreakCount="2">
        <brk id="6" max="32" man="1"/>
        <brk id="33" max="32" man="1"/>
      </colBreaks>
      <pageMargins left="0.314" right="0.314" top="0.11799999999999999" bottom="0.27500000000000002" header="0.157" footer="0.11799999999999999"/>
      <pageSetup firstPageNumber="78" orientation="landscape" r:id="rId8"/>
      <headerFooter>
        <oddFooter>&amp;C&amp;P</oddFooter>
      </headerFooter>
    </customSheetView>
    <customSheetView guid="{2524630E-605A-4616-AD5D-6CF7B1E9752C}" scale="140" showPageBreaks="1" printArea="1" view="pageBreakPreview" topLeftCell="AF1">
      <selection activeCell="AH5" sqref="AH5:AH16"/>
      <colBreaks count="2" manualBreakCount="2">
        <brk id="6" max="32" man="1"/>
        <brk id="33" max="32" man="1"/>
      </colBreaks>
      <pageMargins left="0.314" right="0.314" top="0.11799999999999999" bottom="0.27500000000000002" header="0.157" footer="0.11799999999999999"/>
      <pageSetup firstPageNumber="78" orientation="landscape" r:id="rId9"/>
      <headerFooter>
        <oddFooter>&amp;C&amp;P</oddFooter>
      </headerFooter>
    </customSheetView>
  </customSheetViews>
  <mergeCells count="49">
    <mergeCell ref="AH5:AH8"/>
    <mergeCell ref="AP5:AQ16"/>
    <mergeCell ref="V5:V16"/>
    <mergeCell ref="Z5:Z16"/>
    <mergeCell ref="AC5:AC16"/>
    <mergeCell ref="AA5:AA13"/>
    <mergeCell ref="AK11:AM13"/>
    <mergeCell ref="AK15:AM16"/>
    <mergeCell ref="W11:Y13"/>
    <mergeCell ref="W15:Y16"/>
    <mergeCell ref="AO5:AO16"/>
    <mergeCell ref="AJ5:AJ16"/>
    <mergeCell ref="AE11:AG12"/>
    <mergeCell ref="AE14:AG15"/>
    <mergeCell ref="AE5:AG9"/>
    <mergeCell ref="AK5:AM9"/>
    <mergeCell ref="P11:R13"/>
    <mergeCell ref="P15:R16"/>
    <mergeCell ref="S11:U13"/>
    <mergeCell ref="S15:U16"/>
    <mergeCell ref="W5:Y8"/>
    <mergeCell ref="P5:R9"/>
    <mergeCell ref="S5:U9"/>
    <mergeCell ref="AP4:AQ4"/>
    <mergeCell ref="F5:F17"/>
    <mergeCell ref="E5:E17"/>
    <mergeCell ref="H5:H17"/>
    <mergeCell ref="J5:J17"/>
    <mergeCell ref="K5:K16"/>
    <mergeCell ref="L5:L16"/>
    <mergeCell ref="AE4:AG4"/>
    <mergeCell ref="W4:Y4"/>
    <mergeCell ref="AK4:AM4"/>
    <mergeCell ref="P4:R4"/>
    <mergeCell ref="S4:U4"/>
    <mergeCell ref="AN5:AN16"/>
    <mergeCell ref="AB5:AB16"/>
    <mergeCell ref="AI5:AI16"/>
    <mergeCell ref="AD5:AD16"/>
    <mergeCell ref="B8:B17"/>
    <mergeCell ref="M11:O13"/>
    <mergeCell ref="M15:O16"/>
    <mergeCell ref="I5:I17"/>
    <mergeCell ref="A4:A18"/>
    <mergeCell ref="C5:C10"/>
    <mergeCell ref="M4:O4"/>
    <mergeCell ref="D5:D10"/>
    <mergeCell ref="G5:G17"/>
    <mergeCell ref="M5:O9"/>
  </mergeCells>
  <pageMargins left="0.314" right="0.314" top="0.11799999999999999" bottom="0.27500000000000002" header="0.157" footer="0.11799999999999999"/>
  <pageSetup firstPageNumber="78" orientation="landscape" r:id="rId10"/>
  <headerFooter>
    <oddFooter>&amp;C&amp;P</oddFooter>
  </headerFooter>
  <colBreaks count="2" manualBreakCount="2">
    <brk id="6" max="32" man="1"/>
    <brk id="33" max="32"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P21"/>
  <sheetViews>
    <sheetView view="pageLayout" zoomScale="154" zoomScaleNormal="80" zoomScaleSheetLayoutView="100" zoomScalePageLayoutView="154" workbookViewId="0">
      <selection activeCell="F7" sqref="F7"/>
    </sheetView>
  </sheetViews>
  <sheetFormatPr defaultColWidth="9.140625" defaultRowHeight="16.5" x14ac:dyDescent="0.2"/>
  <cols>
    <col min="1" max="1" width="21.85546875" style="1047" bestFit="1" customWidth="1"/>
    <col min="2" max="2" width="5" style="1047" customWidth="1"/>
    <col min="3" max="3" width="11.140625" style="1047" customWidth="1"/>
    <col min="4" max="4" width="5.7109375" style="1242" customWidth="1"/>
    <col min="5" max="5" width="14.140625" style="1047" customWidth="1"/>
    <col min="6" max="6" width="7.28515625" style="1047" customWidth="1"/>
    <col min="7" max="21" width="5" style="1047" customWidth="1"/>
    <col min="22" max="22" width="10.140625" style="1047" customWidth="1"/>
    <col min="23" max="23" width="16.28515625" style="1047" customWidth="1"/>
    <col min="24" max="24" width="13" style="1047" customWidth="1"/>
    <col min="25" max="25" width="11.85546875" customWidth="1"/>
    <col min="26" max="26" width="10.5703125" style="1047" customWidth="1"/>
    <col min="27" max="27" width="16.28515625" style="1047" customWidth="1"/>
    <col min="28" max="28" width="17.7109375" style="1047" customWidth="1"/>
    <col min="29" max="30" width="7.85546875" style="1047" bestFit="1" customWidth="1"/>
    <col min="31" max="32" width="11.5703125" customWidth="1"/>
    <col min="42" max="42" width="13.7109375" customWidth="1"/>
    <col min="43" max="43" width="13.7109375" style="1047" customWidth="1"/>
    <col min="44" max="49" width="13.7109375" customWidth="1"/>
    <col min="50" max="60" width="8.7109375" customWidth="1"/>
    <col min="61" max="61" width="6.5703125" customWidth="1"/>
    <col min="62" max="62" width="7" customWidth="1"/>
    <col min="63" max="63" width="5.28515625" bestFit="1" customWidth="1"/>
    <col min="64" max="64" width="8.7109375" customWidth="1"/>
    <col min="65" max="66" width="7.140625" bestFit="1" customWidth="1"/>
    <col min="67" max="67" width="8.28515625" customWidth="1"/>
    <col min="68" max="68" width="7" customWidth="1"/>
    <col min="69" max="69" width="5.28515625" bestFit="1" customWidth="1"/>
    <col min="70" max="70" width="10.7109375" customWidth="1"/>
    <col min="71" max="71" width="9.7109375" customWidth="1"/>
    <col min="72" max="73" width="6.7109375" bestFit="1" customWidth="1"/>
    <col min="74" max="76" width="12.7109375" customWidth="1"/>
    <col min="77" max="77" width="23.5703125" customWidth="1"/>
    <col min="78" max="94" width="12.7109375" customWidth="1"/>
  </cols>
  <sheetData>
    <row r="1" spans="1:94" x14ac:dyDescent="0.2">
      <c r="A1" s="981" t="s">
        <v>2898</v>
      </c>
    </row>
    <row r="2" spans="1:94" x14ac:dyDescent="0.2">
      <c r="A2" s="1048"/>
      <c r="B2" s="2033" t="s">
        <v>3716</v>
      </c>
      <c r="C2" s="2034"/>
      <c r="D2" s="2035"/>
      <c r="E2" s="2034"/>
      <c r="F2" s="2034"/>
      <c r="G2" s="2034"/>
      <c r="H2" s="2034"/>
      <c r="I2" s="2034"/>
      <c r="J2" s="2034"/>
      <c r="K2" s="2034"/>
      <c r="L2" s="2034"/>
      <c r="M2" s="2034"/>
      <c r="N2" s="2034"/>
      <c r="O2" s="2034"/>
      <c r="P2" s="2034"/>
      <c r="Q2" s="2034"/>
      <c r="R2" s="1049"/>
      <c r="S2" s="1049"/>
      <c r="T2" s="1049"/>
      <c r="U2" s="1049"/>
      <c r="V2" s="1049"/>
      <c r="W2" s="1049"/>
      <c r="X2" s="1049"/>
    </row>
    <row r="3" spans="1:94" x14ac:dyDescent="0.25">
      <c r="A3" s="80"/>
      <c r="B3" s="2036" t="s">
        <v>3715</v>
      </c>
      <c r="C3" s="667"/>
      <c r="D3" s="80"/>
      <c r="E3" s="667"/>
      <c r="F3" s="667"/>
      <c r="G3" s="667"/>
      <c r="H3" s="667"/>
      <c r="I3" s="667"/>
      <c r="J3" s="667"/>
      <c r="K3" s="667"/>
      <c r="L3" s="667"/>
      <c r="M3" s="667"/>
      <c r="N3" s="667"/>
      <c r="O3" s="667"/>
      <c r="P3" s="667"/>
      <c r="Q3" s="667"/>
      <c r="R3" s="667"/>
      <c r="S3" s="667"/>
      <c r="T3" s="667"/>
      <c r="U3" s="667"/>
      <c r="V3" s="1050"/>
      <c r="W3" s="1050"/>
      <c r="X3" s="1050"/>
    </row>
    <row r="4" spans="1:94" x14ac:dyDescent="0.25">
      <c r="A4" s="80"/>
      <c r="B4" s="80" t="s">
        <v>2899</v>
      </c>
      <c r="C4" s="667"/>
      <c r="D4" s="80"/>
      <c r="E4" s="667"/>
      <c r="F4" s="667"/>
      <c r="G4" s="667"/>
      <c r="H4" s="667"/>
      <c r="I4" s="667"/>
      <c r="J4" s="667"/>
      <c r="K4" s="667"/>
      <c r="L4" s="667"/>
      <c r="M4" s="667"/>
      <c r="N4" s="667"/>
      <c r="O4" s="667"/>
      <c r="P4" s="667"/>
      <c r="Q4" s="667"/>
      <c r="R4" s="667"/>
      <c r="S4" s="667"/>
      <c r="T4" s="667"/>
      <c r="U4" s="667"/>
      <c r="V4" s="1050"/>
      <c r="W4" s="1050"/>
      <c r="X4" s="1050"/>
    </row>
    <row r="5" spans="1:94" x14ac:dyDescent="0.2">
      <c r="A5"/>
      <c r="C5" s="1051"/>
      <c r="E5" s="1051"/>
      <c r="F5" s="667"/>
      <c r="G5" s="667"/>
      <c r="H5" s="667"/>
      <c r="I5" s="667"/>
      <c r="J5" s="667"/>
      <c r="K5" s="667"/>
      <c r="L5" s="667"/>
      <c r="M5" s="667"/>
      <c r="N5" s="667"/>
      <c r="O5" s="667"/>
      <c r="P5" s="667"/>
      <c r="Q5" s="667"/>
      <c r="R5" s="667"/>
      <c r="S5" s="667"/>
      <c r="T5" s="667"/>
      <c r="U5" s="667"/>
      <c r="V5" s="1050"/>
      <c r="W5" s="1050"/>
      <c r="X5" s="1050"/>
    </row>
    <row r="6" spans="1:94" ht="13.5" x14ac:dyDescent="0.2">
      <c r="A6" s="1052">
        <v>17.010000000000002</v>
      </c>
      <c r="B6" s="1052">
        <f t="shared" ref="B6:G6" si="0">A6+0.01</f>
        <v>17.020000000000003</v>
      </c>
      <c r="C6" s="1751">
        <f>B6+0.01</f>
        <v>17.030000000000005</v>
      </c>
      <c r="D6" s="1243">
        <f>C6+0.01</f>
        <v>17.040000000000006</v>
      </c>
      <c r="E6" s="2037">
        <f>D6+0.01</f>
        <v>17.050000000000008</v>
      </c>
      <c r="F6" s="1751">
        <f t="shared" si="0"/>
        <v>17.060000000000009</v>
      </c>
      <c r="G6" s="3155">
        <f t="shared" si="0"/>
        <v>17.070000000000011</v>
      </c>
      <c r="H6" s="3156"/>
      <c r="I6" s="3156"/>
      <c r="J6" s="3156"/>
      <c r="K6" s="3156"/>
      <c r="L6" s="3156"/>
      <c r="M6" s="3156"/>
      <c r="N6" s="3156"/>
      <c r="O6" s="3156"/>
      <c r="P6" s="3156"/>
      <c r="Q6" s="3156"/>
      <c r="R6" s="3156"/>
      <c r="S6" s="3156"/>
      <c r="T6" s="3156"/>
      <c r="U6" s="3157"/>
      <c r="V6" s="2039">
        <f>G6+0.01</f>
        <v>17.080000000000013</v>
      </c>
      <c r="W6" s="1751">
        <f t="shared" ref="W6:AC6" si="1">V6+0.01</f>
        <v>17.090000000000014</v>
      </c>
      <c r="X6" s="2039">
        <f t="shared" si="1"/>
        <v>17.100000000000016</v>
      </c>
      <c r="Y6" s="1751">
        <f>X6+0.01</f>
        <v>17.110000000000017</v>
      </c>
      <c r="Z6" s="1751">
        <f>Y6+0.01</f>
        <v>17.120000000000019</v>
      </c>
      <c r="AA6" s="1751">
        <f t="shared" si="1"/>
        <v>17.13000000000002</v>
      </c>
      <c r="AB6" s="1751">
        <f t="shared" si="1"/>
        <v>17.140000000000022</v>
      </c>
      <c r="AC6" s="3139">
        <f t="shared" si="1"/>
        <v>17.150000000000023</v>
      </c>
      <c r="AD6" s="3140"/>
      <c r="AE6" s="1751">
        <f>AC6+0.01</f>
        <v>17.160000000000025</v>
      </c>
      <c r="AF6" s="1751">
        <f>AE6+0.01</f>
        <v>17.170000000000027</v>
      </c>
      <c r="AG6" s="3139">
        <f>AF6+0.01</f>
        <v>17.180000000000028</v>
      </c>
      <c r="AH6" s="3141"/>
      <c r="AI6" s="3141"/>
      <c r="AJ6" s="3141"/>
      <c r="AK6" s="3141"/>
      <c r="AL6" s="3141"/>
      <c r="AM6" s="3141"/>
      <c r="AN6" s="3141"/>
      <c r="AO6" s="3140"/>
      <c r="AP6" s="1751">
        <f>AG6+0.01</f>
        <v>17.19000000000003</v>
      </c>
      <c r="AQ6" s="1751">
        <f>AP6+0.01</f>
        <v>17.200000000000031</v>
      </c>
      <c r="AR6" s="1751">
        <f>AQ6+0.01</f>
        <v>17.210000000000033</v>
      </c>
      <c r="AS6" s="3139">
        <f>AR6+0.01</f>
        <v>17.220000000000034</v>
      </c>
      <c r="AT6" s="3140"/>
      <c r="AU6" s="1751">
        <f>AS6+0.01</f>
        <v>17.230000000000036</v>
      </c>
      <c r="AV6" s="3139">
        <f>AU6+0.01</f>
        <v>17.240000000000038</v>
      </c>
      <c r="AW6" s="3140"/>
      <c r="AX6" s="1751">
        <f>AV6+0.01</f>
        <v>17.250000000000039</v>
      </c>
      <c r="AY6" s="1751">
        <f>AX6+0.01</f>
        <v>17.260000000000041</v>
      </c>
      <c r="AZ6" s="3155">
        <f>AY6+0.01</f>
        <v>17.270000000000042</v>
      </c>
      <c r="BA6" s="3156"/>
      <c r="BB6" s="1751">
        <f>AZ6+0.01</f>
        <v>17.280000000000044</v>
      </c>
      <c r="BC6" s="1751">
        <f>BB6+0.01</f>
        <v>17.290000000000045</v>
      </c>
      <c r="BD6" s="1752">
        <f>BC6+0.01</f>
        <v>17.300000000000047</v>
      </c>
      <c r="BE6" s="3141">
        <f>BD6+0.01</f>
        <v>17.310000000000048</v>
      </c>
      <c r="BF6" s="3141"/>
      <c r="BG6" s="3142">
        <f>BE6+0.01</f>
        <v>17.32000000000005</v>
      </c>
      <c r="BH6" s="3143"/>
      <c r="BI6" s="1751">
        <f>BG6+0.01</f>
        <v>17.330000000000052</v>
      </c>
      <c r="BJ6" s="3139">
        <f>BI6+0.01</f>
        <v>17.340000000000053</v>
      </c>
      <c r="BK6" s="3141"/>
      <c r="BL6" s="1751">
        <f>BJ6+0.01</f>
        <v>17.350000000000055</v>
      </c>
      <c r="BM6" s="3139">
        <f>BL6+0.01</f>
        <v>17.360000000000056</v>
      </c>
      <c r="BN6" s="3140"/>
      <c r="BO6" s="1751">
        <f>BM6+0.01</f>
        <v>17.370000000000058</v>
      </c>
      <c r="BP6" s="3139">
        <f>BO6+0.01</f>
        <v>17.380000000000059</v>
      </c>
      <c r="BQ6" s="3141"/>
      <c r="BR6" s="1751">
        <f>BP6+0.01</f>
        <v>17.390000000000061</v>
      </c>
      <c r="BS6" s="1751">
        <f>BR6+0.01</f>
        <v>17.400000000000063</v>
      </c>
      <c r="BT6" s="3139">
        <f>BS6+0.01</f>
        <v>17.410000000000064</v>
      </c>
      <c r="BU6" s="3140"/>
      <c r="BV6" s="1751">
        <f>BT6+0.01</f>
        <v>17.420000000000066</v>
      </c>
      <c r="BW6" s="2039">
        <f>BV6+0.01</f>
        <v>17.430000000000067</v>
      </c>
      <c r="BX6" s="1751">
        <f>BW6+0.01</f>
        <v>17.440000000000069</v>
      </c>
      <c r="BY6" s="1751">
        <f>BX6+0.01</f>
        <v>17.45000000000007</v>
      </c>
      <c r="BZ6" s="1751">
        <f>BY6+0.01</f>
        <v>17.460000000000072</v>
      </c>
      <c r="CA6" s="3139">
        <f>BZ6+0.01</f>
        <v>17.470000000000073</v>
      </c>
      <c r="CB6" s="3140"/>
      <c r="CC6" s="1751">
        <f>CA6+0.01</f>
        <v>17.480000000000075</v>
      </c>
      <c r="CD6" s="1751">
        <f t="shared" ref="CD6:CK6" si="2">CC6+0.01</f>
        <v>17.490000000000077</v>
      </c>
      <c r="CE6" s="1751">
        <f t="shared" si="2"/>
        <v>17.500000000000078</v>
      </c>
      <c r="CF6" s="1751">
        <f t="shared" si="2"/>
        <v>17.51000000000008</v>
      </c>
      <c r="CG6" s="1751">
        <f t="shared" si="2"/>
        <v>17.520000000000081</v>
      </c>
      <c r="CH6" s="1751">
        <f t="shared" si="2"/>
        <v>17.530000000000083</v>
      </c>
      <c r="CI6" s="1751">
        <f t="shared" si="2"/>
        <v>17.540000000000084</v>
      </c>
      <c r="CJ6" s="1751">
        <f t="shared" si="2"/>
        <v>17.550000000000086</v>
      </c>
      <c r="CK6" s="1751">
        <f t="shared" si="2"/>
        <v>17.560000000000088</v>
      </c>
      <c r="CL6" s="1751">
        <f>CK6+0.01</f>
        <v>17.570000000000089</v>
      </c>
      <c r="CM6" s="1751">
        <f>CL6+0.01</f>
        <v>17.580000000000091</v>
      </c>
      <c r="CN6" s="1751">
        <f>CM6+0.01</f>
        <v>17.590000000000092</v>
      </c>
      <c r="CO6" s="1751">
        <f>CN6+0.01</f>
        <v>17.600000000000094</v>
      </c>
      <c r="CP6" s="1751">
        <f>CO6+0.01</f>
        <v>17.610000000000095</v>
      </c>
    </row>
    <row r="7" spans="1:94" ht="175.5" customHeight="1" x14ac:dyDescent="0.2">
      <c r="A7" s="3149"/>
      <c r="B7" s="3149"/>
      <c r="C7" s="2287" t="s">
        <v>4185</v>
      </c>
      <c r="D7" s="2728" t="s">
        <v>2900</v>
      </c>
      <c r="E7" s="3152" t="s">
        <v>4221</v>
      </c>
      <c r="F7" s="2038" t="s">
        <v>3982</v>
      </c>
      <c r="G7" s="2991" t="s">
        <v>3981</v>
      </c>
      <c r="H7" s="2992"/>
      <c r="I7" s="2992"/>
      <c r="J7" s="2992"/>
      <c r="K7" s="2992"/>
      <c r="L7" s="2992"/>
      <c r="M7" s="2992"/>
      <c r="N7" s="2992"/>
      <c r="O7" s="2992"/>
      <c r="P7" s="2992"/>
      <c r="Q7" s="2992"/>
      <c r="R7" s="2992"/>
      <c r="S7" s="2992"/>
      <c r="T7" s="2992"/>
      <c r="U7" s="2993"/>
      <c r="V7" s="2040" t="s">
        <v>3983</v>
      </c>
      <c r="W7" s="2041" t="s">
        <v>3984</v>
      </c>
      <c r="X7" s="2042" t="s">
        <v>3985</v>
      </c>
      <c r="Y7" s="2293" t="s">
        <v>4202</v>
      </c>
      <c r="Z7" s="1716" t="s">
        <v>2901</v>
      </c>
      <c r="AA7" s="1716" t="s">
        <v>2902</v>
      </c>
      <c r="AB7" s="1053" t="s">
        <v>2903</v>
      </c>
      <c r="AC7" s="3147" t="s">
        <v>3719</v>
      </c>
      <c r="AD7" s="3148"/>
      <c r="AE7" s="1763" t="s">
        <v>2904</v>
      </c>
      <c r="AF7" s="1764" t="s">
        <v>2905</v>
      </c>
      <c r="AG7" s="3163" t="s">
        <v>2906</v>
      </c>
      <c r="AH7" s="2691"/>
      <c r="AI7" s="2691"/>
      <c r="AJ7" s="2691"/>
      <c r="AK7" s="2691"/>
      <c r="AL7" s="2691"/>
      <c r="AM7" s="2691"/>
      <c r="AN7" s="2691"/>
      <c r="AO7" s="3164"/>
      <c r="AP7" s="1785" t="s">
        <v>2907</v>
      </c>
      <c r="AQ7" s="1716" t="s">
        <v>2908</v>
      </c>
      <c r="AR7" s="1715" t="s">
        <v>2909</v>
      </c>
      <c r="AS7" s="3147" t="s">
        <v>3720</v>
      </c>
      <c r="AT7" s="3148"/>
      <c r="AU7" s="1726" t="s">
        <v>2910</v>
      </c>
      <c r="AV7" s="3160" t="s">
        <v>2911</v>
      </c>
      <c r="AW7" s="3161"/>
      <c r="AX7" s="1716" t="s">
        <v>2912</v>
      </c>
      <c r="AY7" s="1053" t="s">
        <v>2913</v>
      </c>
      <c r="AZ7" s="3162" t="s">
        <v>3720</v>
      </c>
      <c r="BA7" s="3162"/>
      <c r="BB7" s="2295" t="s">
        <v>4222</v>
      </c>
      <c r="BC7" s="1714" t="s">
        <v>2914</v>
      </c>
      <c r="BD7" s="1765" t="s">
        <v>3986</v>
      </c>
      <c r="BE7" s="2693" t="s">
        <v>4215</v>
      </c>
      <c r="BF7" s="2725"/>
      <c r="BG7" s="2693" t="s">
        <v>4216</v>
      </c>
      <c r="BH7" s="3159"/>
      <c r="BI7" s="1716" t="s">
        <v>2915</v>
      </c>
      <c r="BJ7" s="3158" t="s">
        <v>4217</v>
      </c>
      <c r="BK7" s="3159"/>
      <c r="BL7" s="1716" t="s">
        <v>2916</v>
      </c>
      <c r="BM7" s="3147" t="s">
        <v>3721</v>
      </c>
      <c r="BN7" s="3148"/>
      <c r="BO7" s="2297" t="s">
        <v>4223</v>
      </c>
      <c r="BP7" s="3158" t="s">
        <v>4218</v>
      </c>
      <c r="BQ7" s="3159"/>
      <c r="BR7" s="2297" t="s">
        <v>4224</v>
      </c>
      <c r="BS7" s="1766" t="s">
        <v>3624</v>
      </c>
      <c r="BT7" s="3147" t="s">
        <v>3720</v>
      </c>
      <c r="BU7" s="3148"/>
      <c r="BV7" s="2012" t="str">
        <f>CONCATENATE("Produziu ovos de [...] nos últimos 12 meses?
1=Sim
2=Não ►",TEXT(CD6,"(0,00)"))</f>
        <v>Produziu ovos de [...] nos últimos 12 meses?
1=Sim
2=Não ►(17,49)</v>
      </c>
      <c r="BW7" s="1766" t="s">
        <v>3722</v>
      </c>
      <c r="BX7" s="2043" t="s">
        <v>3987</v>
      </c>
      <c r="BY7" s="2303" t="s">
        <v>4225</v>
      </c>
      <c r="BZ7" s="1766" t="s">
        <v>2917</v>
      </c>
      <c r="CA7" s="3147" t="s">
        <v>3719</v>
      </c>
      <c r="CB7" s="3148"/>
      <c r="CC7" s="1766" t="s">
        <v>3718</v>
      </c>
      <c r="CD7" s="1054" t="s">
        <v>3626</v>
      </c>
      <c r="CE7" s="2044" t="s">
        <v>3625</v>
      </c>
      <c r="CF7" s="1054" t="s">
        <v>2918</v>
      </c>
      <c r="CG7" s="1054" t="s">
        <v>2919</v>
      </c>
      <c r="CH7" s="2045" t="s">
        <v>3627</v>
      </c>
      <c r="CI7" s="2045" t="s">
        <v>3723</v>
      </c>
      <c r="CJ7" s="2045" t="s">
        <v>3628</v>
      </c>
      <c r="CK7" s="1055" t="s">
        <v>3629</v>
      </c>
      <c r="CL7" s="1055" t="s">
        <v>2920</v>
      </c>
      <c r="CM7" s="1055" t="s">
        <v>3630</v>
      </c>
      <c r="CN7" s="1055" t="s">
        <v>2921</v>
      </c>
      <c r="CO7" s="1055" t="s">
        <v>3724</v>
      </c>
      <c r="CP7" s="1055" t="s">
        <v>2922</v>
      </c>
    </row>
    <row r="8" spans="1:94" ht="13.5" x14ac:dyDescent="0.2">
      <c r="A8" s="3150"/>
      <c r="B8" s="3150"/>
      <c r="C8" s="1780"/>
      <c r="D8" s="2729"/>
      <c r="E8" s="3153"/>
      <c r="F8" s="1780"/>
      <c r="G8" s="3144" t="s">
        <v>2923</v>
      </c>
      <c r="H8" s="3145"/>
      <c r="I8" s="3146"/>
      <c r="J8" s="3144" t="s">
        <v>2924</v>
      </c>
      <c r="K8" s="3145"/>
      <c r="L8" s="3146"/>
      <c r="M8" s="3144" t="s">
        <v>2925</v>
      </c>
      <c r="N8" s="3145"/>
      <c r="O8" s="3146"/>
      <c r="P8" s="3144" t="s">
        <v>2926</v>
      </c>
      <c r="Q8" s="3145"/>
      <c r="R8" s="3146"/>
      <c r="S8" s="3144" t="s">
        <v>2927</v>
      </c>
      <c r="T8" s="3145"/>
      <c r="U8" s="3146"/>
      <c r="V8" s="1784"/>
      <c r="W8" s="1783"/>
      <c r="X8" s="1786"/>
      <c r="Y8" s="1780"/>
      <c r="Z8" s="1724"/>
      <c r="AA8" s="1725"/>
      <c r="AB8" s="1783"/>
      <c r="AC8" s="1728"/>
      <c r="AD8" s="1729"/>
      <c r="AE8" s="593"/>
      <c r="AF8" s="1787"/>
      <c r="AG8" s="1778"/>
      <c r="AH8" s="1767"/>
      <c r="AI8" s="1767"/>
      <c r="AJ8" s="1767"/>
      <c r="AK8" s="1767"/>
      <c r="AL8" s="1767"/>
      <c r="AM8" s="1767"/>
      <c r="AN8" s="1767"/>
      <c r="AO8" s="1779"/>
      <c r="AP8" s="1786"/>
      <c r="AQ8" s="1724"/>
      <c r="AR8" s="1728"/>
      <c r="AS8" s="1728"/>
      <c r="AT8" s="1729"/>
      <c r="AU8" s="1727"/>
      <c r="AV8" s="1728"/>
      <c r="AW8" s="1729"/>
      <c r="AX8" s="1724"/>
      <c r="AY8" s="1780"/>
      <c r="AZ8" s="1720"/>
      <c r="BA8" s="1635"/>
      <c r="BB8" s="156"/>
      <c r="BC8" s="156"/>
      <c r="BD8" s="1758"/>
      <c r="BE8" s="1778"/>
      <c r="BF8" s="1779"/>
      <c r="BG8" s="1728"/>
      <c r="BH8" s="1729"/>
      <c r="BI8" s="1725"/>
      <c r="BJ8" s="1728"/>
      <c r="BK8" s="1729"/>
      <c r="BL8" s="1725"/>
      <c r="BM8" s="1728"/>
      <c r="BN8" s="1729"/>
      <c r="BO8" s="1725"/>
      <c r="BP8" s="1728"/>
      <c r="BQ8" s="1729"/>
      <c r="BR8" s="1755"/>
      <c r="BS8" s="1755"/>
      <c r="BT8" s="1728"/>
      <c r="BU8" s="1729"/>
      <c r="BV8" s="1755"/>
      <c r="BW8" s="1755"/>
      <c r="BX8" s="1725"/>
      <c r="BY8" s="1755"/>
      <c r="BZ8" s="1755"/>
      <c r="CA8" s="1728"/>
      <c r="CB8" s="1729"/>
      <c r="CC8" s="1717"/>
      <c r="CD8" s="1777"/>
      <c r="CE8" s="1777"/>
      <c r="CF8" s="1776"/>
      <c r="CG8" s="1776"/>
      <c r="CH8" s="1774"/>
      <c r="CI8" s="1774"/>
      <c r="CJ8" s="1775"/>
      <c r="CK8" s="1774"/>
      <c r="CL8" s="1774"/>
      <c r="CM8" s="1774"/>
      <c r="CN8" s="1774"/>
      <c r="CO8" s="1774"/>
      <c r="CP8" s="1774"/>
    </row>
    <row r="9" spans="1:94" ht="29.25" customHeight="1" x14ac:dyDescent="0.25">
      <c r="A9" s="3151"/>
      <c r="B9" s="3151"/>
      <c r="C9" s="1725"/>
      <c r="D9" s="3048"/>
      <c r="E9" s="3154"/>
      <c r="F9" s="1725"/>
      <c r="G9" s="1057" t="s">
        <v>2928</v>
      </c>
      <c r="H9" s="1317" t="s">
        <v>2929</v>
      </c>
      <c r="I9" s="1326" t="s">
        <v>2930</v>
      </c>
      <c r="J9" s="1057" t="s">
        <v>2931</v>
      </c>
      <c r="K9" s="1317" t="s">
        <v>2932</v>
      </c>
      <c r="L9" s="1326" t="s">
        <v>2933</v>
      </c>
      <c r="M9" s="1057" t="s">
        <v>2934</v>
      </c>
      <c r="N9" s="1317" t="s">
        <v>2935</v>
      </c>
      <c r="O9" s="1326" t="s">
        <v>2936</v>
      </c>
      <c r="P9" s="1057" t="s">
        <v>2937</v>
      </c>
      <c r="Q9" s="1317" t="s">
        <v>2938</v>
      </c>
      <c r="R9" s="1326" t="s">
        <v>2939</v>
      </c>
      <c r="S9" s="1057" t="s">
        <v>2940</v>
      </c>
      <c r="T9" s="1317" t="s">
        <v>2941</v>
      </c>
      <c r="U9" s="1781" t="s">
        <v>2942</v>
      </c>
      <c r="V9" s="1725"/>
      <c r="W9" s="1730" t="s">
        <v>2943</v>
      </c>
      <c r="X9" s="1725"/>
      <c r="Y9" s="1756"/>
      <c r="Z9" s="1773"/>
      <c r="AA9" s="1782" t="s">
        <v>2944</v>
      </c>
      <c r="AB9" s="1753" t="s">
        <v>2945</v>
      </c>
      <c r="AC9" s="1754" t="s">
        <v>2946</v>
      </c>
      <c r="AD9" s="1773" t="s">
        <v>2947</v>
      </c>
      <c r="AE9" s="1755"/>
      <c r="AF9" s="1755"/>
      <c r="AG9" s="1756" t="s">
        <v>2948</v>
      </c>
      <c r="AH9" s="1882" t="s">
        <v>3623</v>
      </c>
      <c r="AI9" s="1756" t="s">
        <v>2949</v>
      </c>
      <c r="AJ9" s="1756" t="s">
        <v>2950</v>
      </c>
      <c r="AK9" s="1756" t="s">
        <v>2951</v>
      </c>
      <c r="AL9" s="1756" t="s">
        <v>2952</v>
      </c>
      <c r="AM9" s="1756" t="s">
        <v>2953</v>
      </c>
      <c r="AN9" s="1756" t="s">
        <v>2954</v>
      </c>
      <c r="AO9" s="1756" t="s">
        <v>2955</v>
      </c>
      <c r="AP9" s="1756"/>
      <c r="AQ9" s="1773"/>
      <c r="AR9" s="1772" t="s">
        <v>2956</v>
      </c>
      <c r="AS9" s="1731" t="s">
        <v>2957</v>
      </c>
      <c r="AT9" s="1731" t="s">
        <v>2958</v>
      </c>
      <c r="AU9" s="1757"/>
      <c r="AV9" s="1755" t="s">
        <v>2959</v>
      </c>
      <c r="AW9" s="1755" t="s">
        <v>2960</v>
      </c>
      <c r="AX9" s="1755"/>
      <c r="AY9" s="1757"/>
      <c r="AZ9" s="1721" t="s">
        <v>2961</v>
      </c>
      <c r="BA9" s="1058" t="s">
        <v>2962</v>
      </c>
      <c r="BB9" s="909"/>
      <c r="BC9" s="909"/>
      <c r="BD9" s="1771"/>
      <c r="BE9" s="1722" t="s">
        <v>2963</v>
      </c>
      <c r="BF9" s="1722" t="s">
        <v>2964</v>
      </c>
      <c r="BG9" s="1722" t="s">
        <v>2965</v>
      </c>
      <c r="BH9" s="1722" t="s">
        <v>2966</v>
      </c>
      <c r="BI9" s="1723"/>
      <c r="BJ9" s="1722" t="s">
        <v>2967</v>
      </c>
      <c r="BK9" s="1722" t="s">
        <v>2968</v>
      </c>
      <c r="BL9" s="1334"/>
      <c r="BM9" s="1731" t="s">
        <v>2969</v>
      </c>
      <c r="BN9" s="1731" t="s">
        <v>2970</v>
      </c>
      <c r="BO9" s="1725"/>
      <c r="BP9" s="1725" t="s">
        <v>2971</v>
      </c>
      <c r="BQ9" s="1725" t="s">
        <v>2972</v>
      </c>
      <c r="BR9" s="1755"/>
      <c r="BS9" s="1755"/>
      <c r="BT9" s="1723" t="s">
        <v>2973</v>
      </c>
      <c r="BU9" s="1723" t="s">
        <v>2974</v>
      </c>
      <c r="BV9" s="1759"/>
      <c r="BW9" s="1759"/>
      <c r="BX9" s="1731"/>
      <c r="BY9" s="1760"/>
      <c r="BZ9" s="1059"/>
      <c r="CA9" s="1725" t="s">
        <v>2975</v>
      </c>
      <c r="CB9" s="1728" t="s">
        <v>2976</v>
      </c>
      <c r="CC9" s="1760"/>
      <c r="CD9" s="1761"/>
      <c r="CE9" s="1761"/>
      <c r="CF9" s="1769" t="s">
        <v>2977</v>
      </c>
      <c r="CG9" s="1768" t="s">
        <v>2978</v>
      </c>
      <c r="CH9" s="1762"/>
      <c r="CI9" s="1762"/>
      <c r="CJ9" s="1762"/>
      <c r="CK9" s="1762"/>
      <c r="CL9" s="1762"/>
      <c r="CM9" s="1762"/>
      <c r="CN9" s="1762"/>
      <c r="CO9" s="1762"/>
      <c r="CP9" s="1762"/>
    </row>
    <row r="10" spans="1:94" s="1333" customFormat="1" ht="27" x14ac:dyDescent="0.2">
      <c r="A10" s="1317" t="s">
        <v>2979</v>
      </c>
      <c r="B10" s="1317" t="s">
        <v>2980</v>
      </c>
      <c r="C10" s="1773" t="s">
        <v>2981</v>
      </c>
      <c r="D10" s="1015" t="s">
        <v>2982</v>
      </c>
      <c r="E10" s="1327" t="s">
        <v>2983</v>
      </c>
      <c r="F10" s="1773" t="s">
        <v>2984</v>
      </c>
      <c r="G10" s="1317" t="s">
        <v>2985</v>
      </c>
      <c r="H10" s="1317" t="s">
        <v>2986</v>
      </c>
      <c r="I10" s="1317" t="s">
        <v>2987</v>
      </c>
      <c r="J10" s="1317" t="s">
        <v>2988</v>
      </c>
      <c r="K10" s="1317" t="s">
        <v>2989</v>
      </c>
      <c r="L10" s="1317" t="s">
        <v>2990</v>
      </c>
      <c r="M10" s="1317" t="s">
        <v>2991</v>
      </c>
      <c r="N10" s="1317" t="s">
        <v>2992</v>
      </c>
      <c r="O10" s="1317" t="s">
        <v>2993</v>
      </c>
      <c r="P10" s="1317" t="s">
        <v>2994</v>
      </c>
      <c r="Q10" s="1317" t="s">
        <v>2995</v>
      </c>
      <c r="R10" s="1317" t="s">
        <v>2996</v>
      </c>
      <c r="S10" s="1317" t="s">
        <v>2997</v>
      </c>
      <c r="T10" s="1317" t="s">
        <v>2998</v>
      </c>
      <c r="U10" s="1317" t="s">
        <v>2999</v>
      </c>
      <c r="V10" s="1773" t="s">
        <v>3000</v>
      </c>
      <c r="W10" s="1317" t="s">
        <v>3001</v>
      </c>
      <c r="X10" s="1773" t="s">
        <v>3002</v>
      </c>
      <c r="Y10" s="1753" t="s">
        <v>3003</v>
      </c>
      <c r="Z10" s="1773" t="s">
        <v>3004</v>
      </c>
      <c r="AA10" s="1317" t="s">
        <v>3005</v>
      </c>
      <c r="AB10" s="1317" t="s">
        <v>3006</v>
      </c>
      <c r="AC10" s="1317" t="s">
        <v>3007</v>
      </c>
      <c r="AD10" s="1317" t="s">
        <v>3008</v>
      </c>
      <c r="AE10" s="1753" t="s">
        <v>3009</v>
      </c>
      <c r="AF10" s="1753" t="s">
        <v>3010</v>
      </c>
      <c r="AG10" s="1317" t="s">
        <v>3011</v>
      </c>
      <c r="AH10" s="1317" t="s">
        <v>3012</v>
      </c>
      <c r="AI10" s="1317" t="s">
        <v>3013</v>
      </c>
      <c r="AJ10" s="1317" t="s">
        <v>3014</v>
      </c>
      <c r="AK10" s="1317" t="s">
        <v>3015</v>
      </c>
      <c r="AL10" s="1317" t="s">
        <v>3016</v>
      </c>
      <c r="AM10" s="1317" t="s">
        <v>3017</v>
      </c>
      <c r="AN10" s="1317" t="s">
        <v>3018</v>
      </c>
      <c r="AO10" s="1317" t="s">
        <v>3019</v>
      </c>
      <c r="AP10" s="1753" t="s">
        <v>3020</v>
      </c>
      <c r="AQ10" s="1773" t="s">
        <v>3021</v>
      </c>
      <c r="AR10" s="1056" t="s">
        <v>3022</v>
      </c>
      <c r="AS10" s="1056" t="s">
        <v>3023</v>
      </c>
      <c r="AT10" s="1056" t="s">
        <v>3024</v>
      </c>
      <c r="AU10" s="1753" t="s">
        <v>3025</v>
      </c>
      <c r="AV10" s="1056" t="s">
        <v>3026</v>
      </c>
      <c r="AW10" s="1056" t="s">
        <v>3027</v>
      </c>
      <c r="AX10" s="1753" t="s">
        <v>3028</v>
      </c>
      <c r="AY10" s="1753" t="s">
        <v>3029</v>
      </c>
      <c r="AZ10" s="1056" t="s">
        <v>3030</v>
      </c>
      <c r="BA10" s="1056" t="s">
        <v>3031</v>
      </c>
      <c r="BB10" s="1753" t="s">
        <v>3032</v>
      </c>
      <c r="BC10" s="1753" t="s">
        <v>3033</v>
      </c>
      <c r="BD10" s="1328" t="s">
        <v>3034</v>
      </c>
      <c r="BE10" s="1056" t="s">
        <v>3035</v>
      </c>
      <c r="BF10" s="1056" t="s">
        <v>3036</v>
      </c>
      <c r="BG10" s="1056" t="s">
        <v>3037</v>
      </c>
      <c r="BH10" s="1056" t="s">
        <v>3038</v>
      </c>
      <c r="BI10" s="1056" t="s">
        <v>3039</v>
      </c>
      <c r="BJ10" s="1056" t="s">
        <v>3040</v>
      </c>
      <c r="BK10" s="1056" t="s">
        <v>3041</v>
      </c>
      <c r="BL10" s="1056" t="s">
        <v>3042</v>
      </c>
      <c r="BM10" s="1056" t="s">
        <v>3043</v>
      </c>
      <c r="BN10" s="1056" t="s">
        <v>3044</v>
      </c>
      <c r="BO10" s="1056" t="s">
        <v>3045</v>
      </c>
      <c r="BP10" s="1331" t="s">
        <v>3046</v>
      </c>
      <c r="BQ10" s="1317" t="s">
        <v>3047</v>
      </c>
      <c r="BR10" s="1056" t="s">
        <v>3048</v>
      </c>
      <c r="BS10" s="1056" t="s">
        <v>3049</v>
      </c>
      <c r="BT10" s="1056" t="s">
        <v>3050</v>
      </c>
      <c r="BU10" s="1056" t="s">
        <v>3051</v>
      </c>
      <c r="BV10" s="1330" t="s">
        <v>3052</v>
      </c>
      <c r="BW10" s="1329" t="s">
        <v>3053</v>
      </c>
      <c r="BX10" s="1329" t="s">
        <v>3054</v>
      </c>
      <c r="BY10" s="1329" t="s">
        <v>3055</v>
      </c>
      <c r="BZ10" s="1328" t="s">
        <v>3056</v>
      </c>
      <c r="CA10" s="1056" t="s">
        <v>3057</v>
      </c>
      <c r="CB10" s="1317" t="s">
        <v>3058</v>
      </c>
      <c r="CC10" s="1770" t="s">
        <v>3059</v>
      </c>
      <c r="CD10" s="1332" t="s">
        <v>3060</v>
      </c>
      <c r="CE10" s="1329" t="s">
        <v>3061</v>
      </c>
      <c r="CF10" s="1332" t="s">
        <v>3062</v>
      </c>
      <c r="CG10" s="1332" t="s">
        <v>3063</v>
      </c>
      <c r="CH10" s="1332" t="s">
        <v>3064</v>
      </c>
      <c r="CI10" s="1332" t="s">
        <v>3065</v>
      </c>
      <c r="CJ10" s="1332" t="s">
        <v>3066</v>
      </c>
      <c r="CK10" s="1332" t="s">
        <v>3067</v>
      </c>
      <c r="CL10" s="1332" t="s">
        <v>3068</v>
      </c>
      <c r="CM10" s="1332" t="s">
        <v>3069</v>
      </c>
      <c r="CN10" s="1332" t="s">
        <v>3070</v>
      </c>
      <c r="CO10" s="1332" t="s">
        <v>3071</v>
      </c>
      <c r="CP10" s="1332" t="s">
        <v>3072</v>
      </c>
    </row>
    <row r="11" spans="1:94" ht="20.100000000000001" customHeight="1" x14ac:dyDescent="0.25">
      <c r="A11" s="1061" t="s">
        <v>3073</v>
      </c>
      <c r="B11" s="1056">
        <v>1</v>
      </c>
      <c r="C11" s="1015"/>
      <c r="D11" s="1244"/>
      <c r="E11" s="1015"/>
      <c r="F11" s="1015"/>
      <c r="G11" s="1015"/>
      <c r="H11" s="1015"/>
      <c r="I11" s="1015"/>
      <c r="J11" s="1015"/>
      <c r="K11" s="1015"/>
      <c r="L11" s="1015"/>
      <c r="M11" s="1015"/>
      <c r="N11" s="1015"/>
      <c r="O11" s="1015"/>
      <c r="P11" s="1015"/>
      <c r="Q11" s="1015"/>
      <c r="R11" s="1015"/>
      <c r="S11" s="1015"/>
      <c r="T11" s="1015"/>
      <c r="U11" s="1015"/>
      <c r="V11" s="1015"/>
      <c r="W11" s="1015"/>
      <c r="X11" s="1015"/>
      <c r="Y11" s="1053"/>
      <c r="Z11" s="1015"/>
      <c r="AA11" s="1015"/>
      <c r="AB11" s="1015"/>
      <c r="AC11" s="1015"/>
      <c r="AD11" s="1015"/>
      <c r="AE11" s="1061"/>
      <c r="AF11" s="1061"/>
      <c r="AG11" s="1053"/>
      <c r="AH11" s="1053"/>
      <c r="AI11" s="1053"/>
      <c r="AJ11" s="1053"/>
      <c r="AK11" s="1053"/>
      <c r="AL11" s="1053"/>
      <c r="AM11" s="1053"/>
      <c r="AN11" s="1053"/>
      <c r="AO11" s="1053"/>
      <c r="AP11" s="1053"/>
      <c r="AQ11" s="1015"/>
      <c r="AR11" s="1053"/>
      <c r="AS11" s="1053"/>
      <c r="AT11" s="1053"/>
      <c r="AU11" s="1053"/>
      <c r="AV11" s="1053"/>
      <c r="AW11" s="1053"/>
      <c r="AX11" s="1053"/>
      <c r="AY11" s="1053"/>
      <c r="AZ11" s="1053"/>
      <c r="BA11" s="1053"/>
      <c r="BB11" s="754"/>
      <c r="BC11" s="754"/>
      <c r="BD11" s="754"/>
      <c r="BE11" s="754"/>
      <c r="BF11" s="754"/>
      <c r="BG11" s="754"/>
      <c r="BH11" s="754"/>
      <c r="BI11" s="754"/>
      <c r="BJ11" s="754"/>
      <c r="BK11" s="754"/>
      <c r="BL11" s="754"/>
      <c r="BM11" s="754"/>
      <c r="BN11" s="754"/>
      <c r="BO11" s="754"/>
      <c r="BP11" s="754"/>
      <c r="BQ11" s="754"/>
      <c r="BR11" s="754"/>
      <c r="BS11" s="754"/>
      <c r="BT11" s="754"/>
      <c r="BU11" s="754"/>
      <c r="BV11" s="1062"/>
      <c r="BW11" s="1062"/>
      <c r="BX11" s="1062"/>
      <c r="BY11" s="1062"/>
      <c r="BZ11" s="1062"/>
      <c r="CA11" s="1062"/>
      <c r="CB11" s="1063"/>
      <c r="CC11" s="1063"/>
      <c r="CD11" s="1060"/>
      <c r="CE11" s="1060"/>
      <c r="CF11" s="1060"/>
      <c r="CG11" s="1060"/>
      <c r="CH11" s="1060"/>
      <c r="CI11" s="1060"/>
      <c r="CJ11" s="1060"/>
      <c r="CK11" s="1060"/>
      <c r="CL11" s="1060"/>
      <c r="CM11" s="1060"/>
      <c r="CN11" s="1060"/>
      <c r="CO11" s="1060"/>
      <c r="CP11" s="1060"/>
    </row>
    <row r="12" spans="1:94" ht="20.100000000000001" customHeight="1" x14ac:dyDescent="0.25">
      <c r="A12" s="1061" t="s">
        <v>3074</v>
      </c>
      <c r="B12" s="1056">
        <v>2</v>
      </c>
      <c r="C12" s="1064"/>
      <c r="D12" s="1244"/>
      <c r="E12" s="1064"/>
      <c r="F12" s="1064"/>
      <c r="G12" s="1064"/>
      <c r="H12" s="1064"/>
      <c r="I12" s="1064"/>
      <c r="J12" s="1064"/>
      <c r="K12" s="1064"/>
      <c r="L12" s="1064"/>
      <c r="M12" s="1064"/>
      <c r="N12" s="1064"/>
      <c r="O12" s="1064"/>
      <c r="P12" s="1064"/>
      <c r="Q12" s="1064"/>
      <c r="R12" s="1064"/>
      <c r="S12" s="1064"/>
      <c r="T12" s="1064"/>
      <c r="U12" s="1064"/>
      <c r="V12" s="1064"/>
      <c r="W12" s="1064"/>
      <c r="X12" s="1064"/>
      <c r="Y12" s="1053"/>
      <c r="Z12" s="1064"/>
      <c r="AA12" s="1064"/>
      <c r="AB12" s="1064"/>
      <c r="AC12" s="1064"/>
      <c r="AD12" s="1064"/>
      <c r="AE12" s="1061"/>
      <c r="AF12" s="1061"/>
      <c r="AG12" s="1053"/>
      <c r="AK12" s="1053"/>
      <c r="AL12" s="1053"/>
      <c r="AM12" s="1053"/>
      <c r="AN12" s="1053"/>
      <c r="AO12" s="1053"/>
      <c r="AP12" s="1053"/>
      <c r="AQ12" s="1064"/>
      <c r="AR12" s="1053"/>
      <c r="AS12" s="1053"/>
      <c r="AT12" s="1053"/>
      <c r="AU12" s="1053"/>
      <c r="AV12" s="1053"/>
      <c r="AW12" s="1053"/>
      <c r="AX12" s="1053"/>
      <c r="AY12" s="1053"/>
      <c r="AZ12" s="1053"/>
      <c r="BA12" s="1053"/>
      <c r="BB12" s="754"/>
      <c r="BC12" s="754"/>
      <c r="BD12" s="754"/>
      <c r="BE12" s="754"/>
      <c r="BF12" s="754"/>
      <c r="BG12" s="754"/>
      <c r="BH12" s="754"/>
      <c r="BI12" s="754"/>
      <c r="BJ12" s="754"/>
      <c r="BK12" s="754"/>
      <c r="BL12" s="754"/>
      <c r="BM12" s="754"/>
      <c r="BN12" s="754"/>
      <c r="BO12" s="754"/>
      <c r="BP12" s="754"/>
      <c r="BQ12" s="754"/>
      <c r="BR12" s="754"/>
      <c r="BS12" s="754"/>
      <c r="BT12" s="754"/>
      <c r="BU12" s="754"/>
      <c r="BV12" s="1062"/>
      <c r="BW12" s="1062"/>
      <c r="BX12" s="1062"/>
      <c r="BY12" s="1062"/>
      <c r="BZ12" s="1062"/>
      <c r="CA12" s="1062"/>
      <c r="CB12" s="1063"/>
      <c r="CC12" s="1063"/>
      <c r="CD12" s="1060"/>
      <c r="CE12" s="1060"/>
      <c r="CF12" s="1060"/>
      <c r="CG12" s="1060"/>
      <c r="CH12" s="1060"/>
      <c r="CI12" s="1060"/>
      <c r="CJ12" s="1060"/>
      <c r="CK12" s="1060"/>
      <c r="CL12" s="1060"/>
      <c r="CM12" s="1060"/>
      <c r="CN12" s="1060"/>
      <c r="CO12" s="1060"/>
      <c r="CP12" s="1060"/>
    </row>
    <row r="13" spans="1:94" ht="20.100000000000001" customHeight="1" x14ac:dyDescent="0.25">
      <c r="A13" s="1065" t="s">
        <v>3075</v>
      </c>
      <c r="B13" s="1066">
        <v>3</v>
      </c>
      <c r="C13" s="1067"/>
      <c r="D13" s="1245"/>
      <c r="E13" s="1067"/>
      <c r="F13" s="1067"/>
      <c r="G13" s="1317"/>
      <c r="H13" s="1317"/>
      <c r="I13" s="1317"/>
      <c r="J13" s="1317"/>
      <c r="K13" s="1317"/>
      <c r="L13" s="1317"/>
      <c r="M13" s="1317"/>
      <c r="N13" s="1317"/>
      <c r="O13" s="1317"/>
      <c r="P13" s="1317"/>
      <c r="Q13" s="1317"/>
      <c r="R13" s="1317"/>
      <c r="S13" s="1317"/>
      <c r="T13" s="1317"/>
      <c r="U13" s="1317"/>
      <c r="V13" s="1067"/>
      <c r="W13" s="1067"/>
      <c r="X13" s="1067"/>
      <c r="Y13" s="754"/>
      <c r="Z13" s="1067"/>
      <c r="AA13" s="1067"/>
      <c r="AB13" s="1067"/>
      <c r="AC13" s="1317"/>
      <c r="AD13" s="1317"/>
      <c r="AE13" s="1067"/>
      <c r="AF13" s="1232"/>
      <c r="AG13" s="1317"/>
      <c r="AH13" s="1317"/>
      <c r="AI13" s="1317"/>
      <c r="AJ13" s="1317"/>
      <c r="AK13" s="1317"/>
      <c r="AL13" s="1317"/>
      <c r="AM13" s="1317"/>
      <c r="AN13" s="1317"/>
      <c r="AO13" s="1317"/>
      <c r="AP13" s="754"/>
      <c r="AQ13" s="1067"/>
      <c r="AR13" s="754"/>
      <c r="AS13" s="754"/>
      <c r="AT13" s="754"/>
      <c r="AU13" s="754"/>
      <c r="AV13" s="754"/>
      <c r="AW13" s="754"/>
      <c r="AX13" s="754"/>
      <c r="AY13" s="754"/>
      <c r="AZ13" s="754"/>
      <c r="BA13" s="754"/>
      <c r="BB13" s="754"/>
      <c r="BC13" s="754"/>
      <c r="BD13" s="754"/>
      <c r="BE13" s="754"/>
      <c r="BF13" s="754"/>
      <c r="BG13" s="754"/>
      <c r="BH13" s="754"/>
      <c r="BI13" s="754"/>
      <c r="BJ13" s="754"/>
      <c r="BK13" s="754"/>
      <c r="BL13" s="754"/>
      <c r="BM13" s="754"/>
      <c r="BN13" s="754"/>
      <c r="BO13" s="754"/>
      <c r="BP13" s="754"/>
      <c r="BQ13" s="754"/>
      <c r="BR13" s="754"/>
      <c r="BS13" s="754"/>
      <c r="BT13" s="754"/>
      <c r="BU13" s="754"/>
      <c r="BV13" s="1062"/>
      <c r="BW13" s="1062"/>
      <c r="BX13" s="1062"/>
      <c r="BY13" s="1068"/>
      <c r="BZ13" s="1068"/>
      <c r="CA13" s="1068"/>
      <c r="CB13" s="1063"/>
      <c r="CC13" s="1063"/>
      <c r="CD13" s="1060"/>
      <c r="CE13" s="1060"/>
      <c r="CF13" s="1060"/>
      <c r="CG13" s="1060"/>
      <c r="CH13" s="1060"/>
      <c r="CI13" s="1060"/>
      <c r="CJ13" s="1060"/>
      <c r="CK13" s="1060"/>
      <c r="CL13" s="1060"/>
      <c r="CM13" s="1060"/>
      <c r="CN13" s="1060"/>
      <c r="CO13" s="1060"/>
      <c r="CP13" s="1060"/>
    </row>
    <row r="14" spans="1:94" ht="20.100000000000001" customHeight="1" x14ac:dyDescent="0.25">
      <c r="A14" s="1065" t="s">
        <v>3717</v>
      </c>
      <c r="B14" s="1066">
        <v>4</v>
      </c>
      <c r="C14" s="1064"/>
      <c r="D14" s="1245"/>
      <c r="E14" s="1064"/>
      <c r="F14" s="1064"/>
      <c r="G14" s="1064"/>
      <c r="H14" s="1064"/>
      <c r="I14" s="1064"/>
      <c r="J14" s="1064"/>
      <c r="K14" s="1064"/>
      <c r="L14" s="1064"/>
      <c r="M14" s="1064"/>
      <c r="N14" s="1064"/>
      <c r="O14" s="1064"/>
      <c r="P14" s="1064"/>
      <c r="Q14" s="1064"/>
      <c r="R14" s="1064"/>
      <c r="S14" s="1064"/>
      <c r="T14" s="1064"/>
      <c r="U14" s="1064"/>
      <c r="V14" s="1064"/>
      <c r="W14" s="1064"/>
      <c r="X14" s="1064"/>
      <c r="Y14" s="754"/>
      <c r="Z14" s="1064"/>
      <c r="AA14" s="1064"/>
      <c r="AB14" s="1064"/>
      <c r="AC14" s="1064"/>
      <c r="AD14" s="1064"/>
      <c r="AE14" s="1067"/>
      <c r="AF14" s="1232"/>
      <c r="AG14" s="1317"/>
      <c r="AH14" s="1317"/>
      <c r="AI14" s="1317"/>
      <c r="AJ14" s="1317"/>
      <c r="AK14" s="1317"/>
      <c r="AL14" s="1317"/>
      <c r="AM14" s="1317"/>
      <c r="AN14" s="1317"/>
      <c r="AO14" s="1317"/>
      <c r="AP14" s="754"/>
      <c r="AQ14" s="1064"/>
      <c r="AR14" s="754"/>
      <c r="AS14" s="754"/>
      <c r="AT14" s="754"/>
      <c r="AU14" s="754"/>
      <c r="AV14" s="754"/>
      <c r="AW14" s="754"/>
      <c r="AX14" s="754"/>
      <c r="AY14" s="754"/>
      <c r="AZ14" s="754"/>
      <c r="BA14" s="754"/>
      <c r="BB14" s="754"/>
      <c r="BC14" s="754"/>
      <c r="BD14" s="754"/>
      <c r="BE14" s="754"/>
      <c r="BF14" s="754"/>
      <c r="BG14" s="754"/>
      <c r="BH14" s="754"/>
      <c r="BI14" s="754"/>
      <c r="BJ14" s="754"/>
      <c r="BK14" s="754"/>
      <c r="BL14" s="754"/>
      <c r="BM14" s="754"/>
      <c r="BN14" s="754"/>
      <c r="BO14" s="754"/>
      <c r="BP14" s="754"/>
      <c r="BQ14" s="754"/>
      <c r="BR14" s="754"/>
      <c r="BS14" s="754"/>
      <c r="BT14" s="754"/>
      <c r="BU14" s="754"/>
      <c r="BV14" s="1069"/>
      <c r="BW14" s="1069"/>
      <c r="BX14" s="1069"/>
      <c r="BY14" s="1069"/>
      <c r="BZ14" s="1069"/>
      <c r="CA14" s="1069"/>
      <c r="CB14" s="1069"/>
      <c r="CC14" s="1069"/>
      <c r="CD14" s="1060"/>
      <c r="CE14" s="1060"/>
      <c r="CF14" s="1060"/>
      <c r="CG14" s="1060"/>
      <c r="CH14" s="1060"/>
      <c r="CI14" s="1060"/>
      <c r="CJ14" s="1060"/>
      <c r="CK14" s="1060"/>
      <c r="CL14" s="1060"/>
      <c r="CM14" s="1060"/>
      <c r="CN14" s="1060"/>
      <c r="CO14" s="1060"/>
      <c r="CP14" s="1060"/>
    </row>
    <row r="15" spans="1:94" ht="20.100000000000001" customHeight="1" x14ac:dyDescent="0.25">
      <c r="A15" s="1070" t="s">
        <v>3076</v>
      </c>
      <c r="B15" s="1071">
        <v>5</v>
      </c>
      <c r="C15" s="1064"/>
      <c r="D15" s="1071"/>
      <c r="E15" s="1064"/>
      <c r="F15" s="1064"/>
      <c r="G15" s="1064"/>
      <c r="H15" s="1064"/>
      <c r="I15" s="1064"/>
      <c r="J15" s="1064"/>
      <c r="K15" s="1064"/>
      <c r="L15" s="1064"/>
      <c r="M15" s="1064"/>
      <c r="N15" s="1064"/>
      <c r="O15" s="1064"/>
      <c r="P15" s="1064"/>
      <c r="Q15" s="1064"/>
      <c r="R15" s="1064"/>
      <c r="S15" s="1064"/>
      <c r="T15" s="1064"/>
      <c r="U15" s="1064"/>
      <c r="V15" s="1064"/>
      <c r="W15" s="1064"/>
      <c r="X15" s="1064"/>
      <c r="Y15" s="754"/>
      <c r="Z15" s="1064"/>
      <c r="AA15" s="1064"/>
      <c r="AB15" s="1064"/>
      <c r="AC15" s="1064"/>
      <c r="AD15" s="1064"/>
      <c r="AE15" s="1067"/>
      <c r="AF15" s="1232"/>
      <c r="AG15" s="1317"/>
      <c r="AH15" s="1317"/>
      <c r="AI15" s="1317"/>
      <c r="AJ15" s="1317"/>
      <c r="AK15" s="1317"/>
      <c r="AL15" s="1317"/>
      <c r="AM15" s="1317"/>
      <c r="AN15" s="1317"/>
      <c r="AO15" s="1317"/>
      <c r="AP15" s="754"/>
      <c r="AQ15" s="1064"/>
      <c r="AR15" s="754"/>
      <c r="AS15" s="754"/>
      <c r="AT15" s="754"/>
      <c r="AU15" s="754"/>
      <c r="AV15" s="754"/>
      <c r="AW15" s="754"/>
      <c r="AX15" s="656"/>
      <c r="AY15" s="656"/>
      <c r="AZ15" s="656"/>
      <c r="BA15" s="656"/>
      <c r="BB15" s="1069"/>
      <c r="BC15" s="1069"/>
      <c r="BD15" s="1069"/>
      <c r="BE15" s="1069"/>
      <c r="BF15" s="1069"/>
      <c r="BG15" s="1069"/>
      <c r="BH15" s="1069"/>
      <c r="BI15" s="1069"/>
      <c r="BJ15" s="1069"/>
      <c r="BK15" s="1069"/>
      <c r="BL15" s="1069"/>
      <c r="BM15" s="1069"/>
      <c r="BN15" s="1069"/>
      <c r="BO15" s="1069"/>
      <c r="BP15" s="1069"/>
      <c r="BQ15" s="1069"/>
      <c r="BR15" s="1069"/>
      <c r="BS15" s="1069"/>
      <c r="BT15" s="1069"/>
      <c r="BU15" s="1069"/>
      <c r="BV15" s="1069"/>
      <c r="BW15" s="1069"/>
      <c r="BX15" s="1069"/>
      <c r="BY15" s="1069"/>
      <c r="BZ15" s="1069"/>
      <c r="CA15" s="1069"/>
      <c r="CB15" s="1069"/>
      <c r="CC15" s="1069"/>
      <c r="CD15" s="1060"/>
      <c r="CE15" s="1060"/>
      <c r="CF15" s="1060"/>
      <c r="CG15" s="1060"/>
      <c r="CH15" s="1060"/>
      <c r="CI15" s="1060"/>
      <c r="CJ15" s="1060"/>
      <c r="CK15" s="1060"/>
      <c r="CL15" s="1060"/>
      <c r="CM15" s="1060"/>
      <c r="CN15" s="1060"/>
      <c r="CO15" s="1060"/>
      <c r="CP15" s="1060"/>
    </row>
    <row r="16" spans="1:94" ht="20.100000000000001" customHeight="1" x14ac:dyDescent="0.25">
      <c r="A16" s="1072" t="s">
        <v>3077</v>
      </c>
      <c r="B16" s="1071">
        <v>6</v>
      </c>
      <c r="C16" s="1064"/>
      <c r="D16" s="1071"/>
      <c r="E16" s="1064"/>
      <c r="F16" s="1064"/>
      <c r="G16" s="1064"/>
      <c r="H16" s="1064"/>
      <c r="I16" s="1064"/>
      <c r="J16" s="1064"/>
      <c r="K16" s="1064"/>
      <c r="L16" s="1064"/>
      <c r="M16" s="1064"/>
      <c r="N16" s="1064"/>
      <c r="O16" s="1064"/>
      <c r="P16" s="1064"/>
      <c r="Q16" s="1064"/>
      <c r="R16" s="1064"/>
      <c r="S16" s="1064"/>
      <c r="T16" s="1064"/>
      <c r="U16" s="1064"/>
      <c r="V16" s="1064"/>
      <c r="W16" s="1064"/>
      <c r="X16" s="1064"/>
      <c r="Y16" s="754"/>
      <c r="Z16" s="1064"/>
      <c r="AA16" s="1064"/>
      <c r="AB16" s="1064"/>
      <c r="AC16" s="1064"/>
      <c r="AD16" s="1064"/>
      <c r="AE16" s="1067"/>
      <c r="AF16" s="1232"/>
      <c r="AG16" s="1317"/>
      <c r="AH16" s="1317"/>
      <c r="AI16" s="1317"/>
      <c r="AJ16" s="1317"/>
      <c r="AK16" s="1317"/>
      <c r="AL16" s="1317"/>
      <c r="AM16" s="1317"/>
      <c r="AN16" s="1317"/>
      <c r="AO16" s="1317"/>
      <c r="AP16" s="754"/>
      <c r="AQ16" s="1064"/>
      <c r="AR16" s="754"/>
      <c r="AS16" s="754"/>
      <c r="AT16" s="754"/>
      <c r="AU16" s="754"/>
      <c r="AV16" s="754"/>
      <c r="AW16" s="754"/>
      <c r="AX16" s="656"/>
      <c r="AY16" s="656"/>
      <c r="AZ16" s="656"/>
      <c r="BA16" s="656"/>
      <c r="BB16" s="1069"/>
      <c r="BC16" s="1069"/>
      <c r="BD16" s="1069"/>
      <c r="BE16" s="1069"/>
      <c r="BF16" s="1069"/>
      <c r="BG16" s="1069"/>
      <c r="BH16" s="1069"/>
      <c r="BI16" s="1069"/>
      <c r="BJ16" s="1069"/>
      <c r="BK16" s="1069"/>
      <c r="BL16" s="1069"/>
      <c r="BM16" s="1069"/>
      <c r="BN16" s="1069"/>
      <c r="BO16" s="1069"/>
      <c r="BP16" s="1069"/>
      <c r="BQ16" s="1069"/>
      <c r="BR16" s="1069"/>
      <c r="BS16" s="1069"/>
      <c r="BT16" s="1069"/>
      <c r="BU16" s="1069"/>
      <c r="BV16" s="1069"/>
      <c r="BW16" s="1069"/>
      <c r="BX16" s="1069"/>
      <c r="BY16" s="1069"/>
      <c r="BZ16" s="1069"/>
      <c r="CA16" s="1069"/>
      <c r="CB16" s="1069"/>
      <c r="CC16" s="1069"/>
      <c r="CD16" s="1060"/>
      <c r="CE16" s="1060"/>
      <c r="CF16" s="1060"/>
      <c r="CG16" s="1060"/>
      <c r="CH16" s="1060"/>
      <c r="CI16" s="1060"/>
      <c r="CJ16" s="1060"/>
      <c r="CK16" s="1060"/>
      <c r="CL16" s="1060"/>
      <c r="CM16" s="1060"/>
      <c r="CN16" s="1060"/>
      <c r="CO16" s="1060"/>
      <c r="CP16" s="1060"/>
    </row>
    <row r="17" spans="1:94" ht="20.100000000000001" customHeight="1" x14ac:dyDescent="0.2">
      <c r="A17" s="1065" t="s">
        <v>3078</v>
      </c>
      <c r="B17" s="1066">
        <v>7</v>
      </c>
      <c r="C17" s="1064"/>
      <c r="D17" s="1245"/>
      <c r="E17" s="1064"/>
      <c r="F17" s="1064"/>
      <c r="G17" s="1064"/>
      <c r="H17" s="1064"/>
      <c r="I17" s="1064"/>
      <c r="J17" s="1064"/>
      <c r="K17" s="1064"/>
      <c r="L17" s="1064"/>
      <c r="M17" s="1064"/>
      <c r="N17" s="1064"/>
      <c r="O17" s="1064"/>
      <c r="P17" s="1064"/>
      <c r="Q17" s="1064"/>
      <c r="R17" s="1064"/>
      <c r="S17" s="1064"/>
      <c r="T17" s="1064"/>
      <c r="U17" s="1064"/>
      <c r="V17" s="1064"/>
      <c r="W17" s="1064"/>
      <c r="X17" s="1064"/>
      <c r="Y17" s="158"/>
      <c r="Z17" s="1064"/>
      <c r="AA17" s="1064"/>
      <c r="AB17" s="1064"/>
      <c r="AC17" s="1064"/>
      <c r="AD17" s="1064"/>
      <c r="AE17" s="158"/>
      <c r="AF17" s="158"/>
      <c r="AG17" s="158"/>
      <c r="AH17" s="158"/>
      <c r="AI17" s="158"/>
      <c r="AJ17" s="158"/>
      <c r="AK17" s="158"/>
      <c r="AL17" s="158"/>
      <c r="AM17" s="158"/>
      <c r="AN17" s="158"/>
      <c r="AO17" s="158"/>
      <c r="AP17" s="158"/>
      <c r="AQ17" s="1064"/>
      <c r="AR17" s="158"/>
      <c r="AS17" s="158"/>
      <c r="AT17" s="158"/>
      <c r="AU17" s="158"/>
      <c r="AV17" s="158"/>
      <c r="AW17" s="158"/>
      <c r="AX17" s="1069"/>
      <c r="AY17" s="1069"/>
      <c r="AZ17" s="1069"/>
      <c r="BA17" s="1069"/>
      <c r="BB17" s="1069"/>
      <c r="BC17" s="1069"/>
      <c r="BD17" s="1069"/>
      <c r="BE17" s="1069"/>
      <c r="BF17" s="1069"/>
      <c r="BG17" s="1069"/>
      <c r="BH17" s="1069"/>
      <c r="BI17" s="1069"/>
      <c r="BJ17" s="1069"/>
      <c r="BK17" s="1069"/>
      <c r="BL17" s="1069"/>
      <c r="BM17" s="1069"/>
      <c r="BN17" s="1069"/>
      <c r="BO17" s="1069"/>
      <c r="BP17" s="1069"/>
      <c r="BQ17" s="1069"/>
      <c r="BR17" s="1069"/>
      <c r="BS17" s="1069"/>
      <c r="BT17" s="1069"/>
      <c r="BU17" s="1069"/>
      <c r="BV17" s="1069"/>
      <c r="BW17" s="1069"/>
      <c r="BX17" s="1069"/>
      <c r="BY17" s="1069"/>
      <c r="BZ17" s="1069"/>
      <c r="CA17" s="1069"/>
      <c r="CB17" s="1069"/>
      <c r="CC17" s="1069"/>
      <c r="CD17" s="1060"/>
      <c r="CE17" s="1060"/>
      <c r="CF17" s="1060"/>
      <c r="CG17" s="1060"/>
      <c r="CH17" s="1060"/>
      <c r="CI17" s="1060"/>
      <c r="CJ17" s="1060"/>
      <c r="CK17" s="1060"/>
      <c r="CL17" s="1060"/>
      <c r="CM17" s="1060"/>
      <c r="CN17" s="1060"/>
      <c r="CO17" s="1060"/>
      <c r="CP17" s="1060"/>
    </row>
    <row r="18" spans="1:94" ht="20.100000000000001" customHeight="1" x14ac:dyDescent="0.2">
      <c r="A18" s="1065" t="s">
        <v>3079</v>
      </c>
      <c r="B18" s="1066">
        <v>8</v>
      </c>
      <c r="C18" s="1015"/>
      <c r="D18" s="1245"/>
      <c r="E18" s="1015"/>
      <c r="F18" s="1015"/>
      <c r="G18" s="1015"/>
      <c r="H18" s="1015"/>
      <c r="I18" s="1015"/>
      <c r="J18" s="1015"/>
      <c r="K18" s="1015"/>
      <c r="L18" s="1015"/>
      <c r="M18" s="1015"/>
      <c r="N18" s="1015"/>
      <c r="O18" s="1015"/>
      <c r="P18" s="1015"/>
      <c r="Q18" s="1015"/>
      <c r="R18" s="1015"/>
      <c r="S18" s="1015"/>
      <c r="T18" s="1015"/>
      <c r="U18" s="1015"/>
      <c r="V18" s="1015"/>
      <c r="W18" s="1015"/>
      <c r="X18" s="1015"/>
      <c r="Y18" s="158"/>
      <c r="Z18" s="1015"/>
      <c r="AA18" s="1015"/>
      <c r="AB18" s="1015"/>
      <c r="AC18" s="1015"/>
      <c r="AD18" s="1015"/>
      <c r="AE18" s="158"/>
      <c r="AF18" s="158"/>
      <c r="AG18" s="158"/>
      <c r="AH18" s="158"/>
      <c r="AI18" s="158"/>
      <c r="AJ18" s="158"/>
      <c r="AK18" s="158"/>
      <c r="AL18" s="158"/>
      <c r="AM18" s="158"/>
      <c r="AN18" s="158"/>
      <c r="AO18" s="158"/>
      <c r="AP18" s="158"/>
      <c r="AQ18" s="1015"/>
      <c r="AR18" s="158"/>
      <c r="AS18" s="158"/>
      <c r="AT18" s="158"/>
      <c r="AU18" s="158"/>
      <c r="AV18" s="158"/>
      <c r="AW18" s="158"/>
      <c r="AX18" s="1069"/>
      <c r="AY18" s="1069"/>
      <c r="AZ18" s="1069"/>
      <c r="BA18" s="1069"/>
      <c r="BB18" s="1069"/>
      <c r="BC18" s="1069"/>
      <c r="BD18" s="1069"/>
      <c r="BE18" s="1069"/>
      <c r="BF18" s="1069"/>
      <c r="BG18" s="1069"/>
      <c r="BH18" s="1069"/>
      <c r="BI18" s="1069"/>
      <c r="BJ18" s="1069"/>
      <c r="BK18" s="1069"/>
      <c r="BL18" s="1069"/>
      <c r="BM18" s="1069"/>
      <c r="BN18" s="1069"/>
      <c r="BO18" s="1069"/>
      <c r="BP18" s="1069"/>
      <c r="BQ18" s="1069"/>
      <c r="BR18" s="1069"/>
      <c r="BS18" s="1069"/>
      <c r="BT18" s="1069"/>
      <c r="BU18" s="1069"/>
      <c r="BV18" s="1069"/>
      <c r="BW18" s="1069"/>
      <c r="BX18" s="1069"/>
      <c r="BY18" s="1069"/>
      <c r="BZ18" s="1069"/>
      <c r="CA18" s="1069"/>
      <c r="CB18" s="1069"/>
      <c r="CC18" s="1069"/>
      <c r="CD18" s="1060"/>
      <c r="CE18" s="1060"/>
      <c r="CF18" s="1060"/>
      <c r="CG18" s="1060"/>
      <c r="CH18" s="1060"/>
      <c r="CI18" s="1060"/>
      <c r="CJ18" s="1060"/>
      <c r="CK18" s="1060"/>
      <c r="CL18" s="1060"/>
      <c r="CM18" s="1060"/>
      <c r="CN18" s="1060"/>
      <c r="CO18" s="1060"/>
      <c r="CP18" s="1060"/>
    </row>
    <row r="19" spans="1:94" ht="20.100000000000001" customHeight="1" x14ac:dyDescent="0.25">
      <c r="A19" s="1070" t="s">
        <v>3080</v>
      </c>
      <c r="B19" s="1071">
        <v>9</v>
      </c>
      <c r="C19" s="1067"/>
      <c r="D19" s="1071"/>
      <c r="E19" s="1067"/>
      <c r="F19" s="1067"/>
      <c r="G19" s="1317"/>
      <c r="H19" s="1317"/>
      <c r="I19" s="1317"/>
      <c r="J19" s="1317"/>
      <c r="K19" s="1317"/>
      <c r="L19" s="1317"/>
      <c r="M19" s="1317"/>
      <c r="N19" s="1317"/>
      <c r="O19" s="1317"/>
      <c r="P19" s="1317"/>
      <c r="Q19" s="1317"/>
      <c r="R19" s="1317"/>
      <c r="S19" s="1317"/>
      <c r="T19" s="1317"/>
      <c r="U19" s="1317"/>
      <c r="V19" s="1067"/>
      <c r="W19" s="1067"/>
      <c r="X19" s="1067"/>
      <c r="Y19" s="158"/>
      <c r="Z19" s="1067"/>
      <c r="AA19" s="1067"/>
      <c r="AB19" s="1067"/>
      <c r="AC19" s="1317"/>
      <c r="AD19" s="1317"/>
      <c r="AE19" s="158"/>
      <c r="AF19" s="158"/>
      <c r="AG19" s="158"/>
      <c r="AH19" s="158"/>
      <c r="AI19" s="158"/>
      <c r="AJ19" s="158"/>
      <c r="AK19" s="158"/>
      <c r="AL19" s="158"/>
      <c r="AM19" s="158"/>
      <c r="AN19" s="158"/>
      <c r="AO19" s="158"/>
      <c r="AP19" s="158"/>
      <c r="AQ19" s="1067"/>
      <c r="AR19" s="158"/>
      <c r="AS19" s="158"/>
      <c r="AT19" s="158"/>
      <c r="AU19" s="158"/>
      <c r="AV19" s="158"/>
      <c r="AW19" s="158"/>
      <c r="AX19" s="1069"/>
      <c r="AY19" s="1069"/>
      <c r="AZ19" s="1069"/>
      <c r="BA19" s="1069"/>
      <c r="BB19" s="1069"/>
      <c r="BC19" s="1069"/>
      <c r="BD19" s="1069"/>
      <c r="BE19" s="1069"/>
      <c r="BF19" s="1069"/>
      <c r="BG19" s="1069"/>
      <c r="BH19" s="1069"/>
      <c r="BI19" s="1069"/>
      <c r="BJ19" s="1069"/>
      <c r="BK19" s="1069"/>
      <c r="BL19" s="1069"/>
      <c r="BM19" s="1069"/>
      <c r="BN19" s="1069"/>
      <c r="BO19" s="1069"/>
      <c r="BP19" s="1069"/>
      <c r="BQ19" s="1069"/>
      <c r="BR19" s="1069"/>
      <c r="BS19" s="1069"/>
      <c r="BT19" s="1069"/>
      <c r="BU19" s="1069"/>
      <c r="BV19" s="158"/>
      <c r="BW19" s="158"/>
      <c r="BX19" s="158"/>
      <c r="BY19" s="158"/>
      <c r="BZ19" s="158"/>
      <c r="CA19" s="158"/>
      <c r="CB19" s="158"/>
      <c r="CC19" s="158"/>
      <c r="CD19" s="158"/>
      <c r="CE19" s="158"/>
      <c r="CF19" s="158"/>
      <c r="CG19" s="158"/>
      <c r="CH19" s="158"/>
      <c r="CI19" s="158"/>
      <c r="CJ19" s="158"/>
      <c r="CK19" s="158"/>
      <c r="CL19" s="158"/>
      <c r="CM19" s="158"/>
      <c r="CN19" s="158"/>
      <c r="CO19" s="158"/>
      <c r="CP19" s="158"/>
    </row>
    <row r="20" spans="1:94" ht="20.100000000000001" customHeight="1" x14ac:dyDescent="0.25">
      <c r="A20" s="1072" t="s">
        <v>3081</v>
      </c>
      <c r="B20" s="1071">
        <v>10</v>
      </c>
      <c r="C20" s="1067"/>
      <c r="D20" s="1071"/>
      <c r="E20" s="1067"/>
      <c r="F20" s="1067"/>
      <c r="G20" s="1317"/>
      <c r="H20" s="1317"/>
      <c r="I20" s="1317"/>
      <c r="J20" s="1317"/>
      <c r="K20" s="1317"/>
      <c r="L20" s="1317"/>
      <c r="M20" s="1317"/>
      <c r="N20" s="1317"/>
      <c r="O20" s="1317"/>
      <c r="P20" s="1317"/>
      <c r="Q20" s="1317"/>
      <c r="R20" s="1317"/>
      <c r="S20" s="1317"/>
      <c r="T20" s="1317"/>
      <c r="U20" s="1317"/>
      <c r="V20" s="1067"/>
      <c r="W20" s="1067"/>
      <c r="X20" s="1067"/>
      <c r="Y20" s="158"/>
      <c r="Z20" s="1067"/>
      <c r="AA20" s="1067"/>
      <c r="AB20" s="1067"/>
      <c r="AC20" s="1317"/>
      <c r="AD20" s="1317"/>
      <c r="AE20" s="158"/>
      <c r="AF20" s="158"/>
      <c r="AG20" s="158"/>
      <c r="AH20" s="158"/>
      <c r="AI20" s="158"/>
      <c r="AJ20" s="158"/>
      <c r="AK20" s="158"/>
      <c r="AL20" s="158"/>
      <c r="AM20" s="158"/>
      <c r="AN20" s="158"/>
      <c r="AO20" s="158"/>
      <c r="AP20" s="158"/>
      <c r="AQ20" s="1067"/>
      <c r="AR20" s="158"/>
      <c r="AS20" s="158"/>
      <c r="AT20" s="158"/>
      <c r="AU20" s="158"/>
      <c r="AV20" s="158"/>
      <c r="AW20" s="158"/>
      <c r="AX20" s="1069"/>
      <c r="AY20" s="1069"/>
      <c r="AZ20" s="1069"/>
      <c r="BA20" s="1069"/>
      <c r="BB20" s="1069"/>
      <c r="BC20" s="1069"/>
      <c r="BD20" s="1069"/>
      <c r="BE20" s="1069"/>
      <c r="BF20" s="1069"/>
      <c r="BG20" s="1069"/>
      <c r="BH20" s="1069"/>
      <c r="BI20" s="1069"/>
      <c r="BJ20" s="1069"/>
      <c r="BK20" s="1069"/>
      <c r="BL20" s="1069"/>
      <c r="BM20" s="1069"/>
      <c r="BN20" s="1069"/>
      <c r="BO20" s="1069"/>
      <c r="BP20" s="1069"/>
      <c r="BQ20" s="1069"/>
      <c r="BR20" s="1069"/>
      <c r="BS20" s="1069"/>
      <c r="BT20" s="1069"/>
      <c r="BU20" s="1069"/>
      <c r="BV20" s="158"/>
      <c r="BW20" s="158"/>
      <c r="BX20" s="158"/>
      <c r="BY20" s="158"/>
      <c r="BZ20" s="158"/>
      <c r="CA20" s="158"/>
      <c r="CB20" s="158"/>
      <c r="CC20" s="158"/>
      <c r="CD20" s="158"/>
      <c r="CE20" s="158"/>
      <c r="CF20" s="158"/>
      <c r="CG20" s="158"/>
      <c r="CH20" s="158"/>
      <c r="CI20" s="158"/>
      <c r="CJ20" s="158"/>
      <c r="CK20" s="158"/>
      <c r="CL20" s="158"/>
      <c r="CM20" s="158"/>
      <c r="CN20" s="158"/>
      <c r="CO20" s="158"/>
      <c r="CP20" s="158"/>
    </row>
    <row r="21" spans="1:94" ht="20.100000000000001" customHeight="1" x14ac:dyDescent="0.25">
      <c r="A21" s="1072" t="s">
        <v>3082</v>
      </c>
      <c r="B21" s="1071">
        <v>11</v>
      </c>
      <c r="C21" s="1067"/>
      <c r="D21" s="1071"/>
      <c r="E21" s="1067"/>
      <c r="F21" s="1067"/>
      <c r="G21" s="1317"/>
      <c r="H21" s="1317"/>
      <c r="I21" s="1317"/>
      <c r="J21" s="1317"/>
      <c r="K21" s="1317"/>
      <c r="L21" s="1317"/>
      <c r="M21" s="1317"/>
      <c r="N21" s="1317"/>
      <c r="O21" s="1317"/>
      <c r="P21" s="1317"/>
      <c r="Q21" s="1317"/>
      <c r="R21" s="1317"/>
      <c r="S21" s="1317"/>
      <c r="T21" s="1317"/>
      <c r="U21" s="1317"/>
      <c r="V21" s="1067"/>
      <c r="W21" s="1067"/>
      <c r="X21" s="1067"/>
      <c r="Y21" s="158"/>
      <c r="Z21" s="1067"/>
      <c r="AA21" s="1067"/>
      <c r="AB21" s="1067"/>
      <c r="AC21" s="1317"/>
      <c r="AD21" s="1317"/>
      <c r="AE21" s="158"/>
      <c r="AF21" s="158"/>
      <c r="AG21" s="158"/>
      <c r="AH21" s="158"/>
      <c r="AI21" s="158"/>
      <c r="AJ21" s="158"/>
      <c r="AK21" s="158"/>
      <c r="AL21" s="158"/>
      <c r="AM21" s="158"/>
      <c r="AN21" s="158"/>
      <c r="AO21" s="158"/>
      <c r="AP21" s="158"/>
      <c r="AQ21" s="1067"/>
      <c r="AR21" s="158"/>
      <c r="AS21" s="158"/>
      <c r="AT21" s="158"/>
      <c r="AU21" s="158"/>
      <c r="AV21" s="158"/>
      <c r="AW21" s="158"/>
      <c r="AX21" s="1069"/>
      <c r="AY21" s="1069"/>
      <c r="AZ21" s="1069"/>
      <c r="BA21" s="1069"/>
      <c r="BB21" s="1069"/>
      <c r="BC21" s="1069"/>
      <c r="BD21" s="1069"/>
      <c r="BE21" s="1069"/>
      <c r="BF21" s="1069"/>
      <c r="BG21" s="1069"/>
      <c r="BH21" s="1069"/>
      <c r="BI21" s="1069"/>
      <c r="BJ21" s="1069"/>
      <c r="BK21" s="1069"/>
      <c r="BL21" s="1069"/>
      <c r="BM21" s="1069"/>
      <c r="BN21" s="1069"/>
      <c r="BO21" s="1069"/>
      <c r="BP21" s="1069"/>
      <c r="BQ21" s="1069"/>
      <c r="BR21" s="1069"/>
      <c r="BS21" s="1069"/>
      <c r="BT21" s="1069"/>
      <c r="BU21" s="1069"/>
      <c r="BV21" s="158"/>
      <c r="BW21" s="158"/>
      <c r="BX21" s="158"/>
      <c r="BY21" s="158"/>
      <c r="BZ21" s="158"/>
      <c r="CA21" s="158"/>
      <c r="CB21" s="158"/>
      <c r="CC21" s="158"/>
      <c r="CD21" s="158"/>
      <c r="CE21" s="158"/>
      <c r="CF21" s="158"/>
      <c r="CG21" s="158"/>
      <c r="CH21" s="158"/>
      <c r="CI21" s="158"/>
      <c r="CJ21" s="158"/>
      <c r="CK21" s="158"/>
      <c r="CL21" s="158"/>
      <c r="CM21" s="158"/>
      <c r="CN21" s="158"/>
      <c r="CO21" s="158"/>
      <c r="CP21" s="158"/>
    </row>
  </sheetData>
  <customSheetViews>
    <customSheetView guid="{9C153D9E-615C-443B-9CD7-551163282F03}"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1"/>
      <headerFooter>
        <oddFooter>&amp;C&amp;P</oddFooter>
      </headerFooter>
    </customSheetView>
    <customSheetView guid="{BE9F68F7-D81B-4526-9959-D871EC50BDFF}"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2"/>
      <headerFooter>
        <oddFooter>&amp;C&amp;P</oddFooter>
      </headerFooter>
    </customSheetView>
    <customSheetView guid="{EF790C5B-80DA-4544-9EB7-EFE0323B2298}" scale="150" showPageBreaks="1" view="pageLayout" topLeftCell="CL9">
      <selection activeCell="CP7" sqref="CP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3"/>
      <headerFooter>
        <oddFooter>&amp;C&amp;P</oddFooter>
      </headerFooter>
    </customSheetView>
    <customSheetView guid="{C9D2DBB1-CD01-4732-8C86-64BE16C94753}" showPageBreaks="1" view="pageBreakPreview">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4"/>
      <headerFooter>
        <oddFooter>&amp;C&amp;P</oddFooter>
      </headerFooter>
    </customSheetView>
    <customSheetView guid="{BFEC163F-7C4E-49B7-9F32-15225772E72F}" scale="118" showPageBreaks="1" view="pageBreakPreview" topLeftCell="CE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5"/>
      <headerFooter>
        <oddFooter>&amp;C&amp;P</oddFooter>
      </headerFooter>
    </customSheetView>
    <customSheetView guid="{5529DB6B-163A-4048-9107-267B30B97DF3}" showPageBreaks="1" view="pageBreakPreview" topLeftCell="BY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6"/>
      <headerFooter>
        <oddFooter>&amp;C&amp;P</oddFooter>
      </headerFooter>
    </customSheetView>
    <customSheetView guid="{9B0763AA-FA4B-479A-900C-C113E8BEEFEB}"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7"/>
      <headerFooter>
        <oddFooter>&amp;C&amp;P</oddFooter>
      </headerFooter>
    </customSheetView>
    <customSheetView guid="{89903799-8228-4A6D-8A81-7F80BC61226D}" scale="150" showPageBreaks="1" view="pageLayout" topLeftCell="BV4">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8"/>
      <headerFooter>
        <oddFooter>&amp;C&amp;P</oddFooter>
      </headerFooter>
    </customSheetView>
    <customSheetView guid="{2524630E-605A-4616-AD5D-6CF7B1E9752C}" scale="150" showPageBreaks="1" view="pageLayout" topLeftCell="CG5">
      <selection activeCell="CJ7" sqref="CJ7"/>
      <colBreaks count="8" manualBreakCount="8">
        <brk id="21" max="1048575" man="1"/>
        <brk id="30" max="1048575" man="1"/>
        <brk id="41" max="1048575" man="1"/>
        <brk id="49" max="1048575" man="1"/>
        <brk id="60" max="1048575" man="1"/>
        <brk id="73" max="1048575" man="1"/>
        <brk id="81" max="1048575" man="1"/>
        <brk id="88" max="1048575" man="1"/>
      </colBreaks>
      <pageMargins left="0.314" right="0.314" top="0.11799999999999999" bottom="0.27500000000000002" header="0.157" footer="0.11799999999999999"/>
      <pageSetup firstPageNumber="84" orientation="landscape" r:id="rId9"/>
      <headerFooter>
        <oddFooter>&amp;C&amp;P</oddFooter>
      </headerFooter>
    </customSheetView>
  </customSheetViews>
  <mergeCells count="35">
    <mergeCell ref="CA7:CB7"/>
    <mergeCell ref="CA6:CB6"/>
    <mergeCell ref="AC7:AD7"/>
    <mergeCell ref="AG7:AO7"/>
    <mergeCell ref="AS7:AT7"/>
    <mergeCell ref="BT6:BU6"/>
    <mergeCell ref="AC6:AD6"/>
    <mergeCell ref="BP6:BQ6"/>
    <mergeCell ref="BT7:BU7"/>
    <mergeCell ref="BP7:BQ7"/>
    <mergeCell ref="AG6:AO6"/>
    <mergeCell ref="AS6:AT6"/>
    <mergeCell ref="AV6:AW6"/>
    <mergeCell ref="BE7:BF7"/>
    <mergeCell ref="AZ6:BA6"/>
    <mergeCell ref="BG7:BH7"/>
    <mergeCell ref="A7:A9"/>
    <mergeCell ref="BJ6:BK6"/>
    <mergeCell ref="E7:E9"/>
    <mergeCell ref="D7:D9"/>
    <mergeCell ref="G7:U7"/>
    <mergeCell ref="G6:U6"/>
    <mergeCell ref="BJ7:BK7"/>
    <mergeCell ref="AV7:AW7"/>
    <mergeCell ref="AZ7:BA7"/>
    <mergeCell ref="J8:L8"/>
    <mergeCell ref="M8:O8"/>
    <mergeCell ref="P8:R8"/>
    <mergeCell ref="S8:U8"/>
    <mergeCell ref="B7:B9"/>
    <mergeCell ref="BM6:BN6"/>
    <mergeCell ref="BE6:BF6"/>
    <mergeCell ref="BG6:BH6"/>
    <mergeCell ref="G8:I8"/>
    <mergeCell ref="BM7:BN7"/>
  </mergeCells>
  <pageMargins left="0.314" right="0.314" top="0.11799999999999999" bottom="0.27500000000000002" header="0.157" footer="0.11799999999999999"/>
  <pageSetup firstPageNumber="84" orientation="landscape" r:id="rId10"/>
  <headerFooter>
    <oddFooter>&amp;C&amp;P</oddFooter>
  </headerFooter>
  <colBreaks count="8" manualBreakCount="8">
    <brk id="21" max="1048575" man="1"/>
    <brk id="30" max="1048575" man="1"/>
    <brk id="41" max="1048575" man="1"/>
    <brk id="49" max="1048575" man="1"/>
    <brk id="60" max="1048575" man="1"/>
    <brk id="73" max="1048575" man="1"/>
    <brk id="81" max="1048575" man="1"/>
    <brk id="88" max="1048575" man="1"/>
  </colBreaks>
  <drawing r:id="rId1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08"/>
  <sheetViews>
    <sheetView view="pageBreakPreview" topLeftCell="A19" zoomScale="196" zoomScaleNormal="100" zoomScaleSheetLayoutView="196" workbookViewId="0">
      <selection activeCell="A5" sqref="A5"/>
    </sheetView>
  </sheetViews>
  <sheetFormatPr defaultColWidth="9.140625" defaultRowHeight="13.5" x14ac:dyDescent="0.25"/>
  <cols>
    <col min="1" max="1" width="7.140625" style="1652" customWidth="1"/>
    <col min="2" max="2" width="4.140625" style="1652" customWidth="1"/>
    <col min="3" max="20" width="3.7109375" style="1652" customWidth="1"/>
    <col min="21" max="21" width="5.140625" style="1652" bestFit="1" customWidth="1"/>
    <col min="22" max="34" width="3.7109375" style="1652" customWidth="1"/>
    <col min="35" max="35" width="4.7109375" style="1652" customWidth="1"/>
    <col min="36" max="16384" width="9.140625" style="1652"/>
  </cols>
  <sheetData>
    <row r="1" spans="1:36" ht="15.75" x14ac:dyDescent="0.25">
      <c r="A1" s="1740" t="s">
        <v>3988</v>
      </c>
    </row>
    <row r="2" spans="1:36" x14ac:dyDescent="0.25">
      <c r="A2" s="1651"/>
    </row>
    <row r="3" spans="1:36" x14ac:dyDescent="0.25">
      <c r="A3" s="1997">
        <v>18</v>
      </c>
      <c r="B3" s="2046" t="s">
        <v>3726</v>
      </c>
      <c r="C3" s="2046"/>
      <c r="D3" s="2046"/>
      <c r="E3" s="2046"/>
      <c r="F3" s="2046"/>
      <c r="G3" s="2046"/>
      <c r="H3" s="2046"/>
      <c r="I3" s="2046"/>
    </row>
    <row r="5" spans="1:36" ht="13.5" customHeight="1" x14ac:dyDescent="0.25">
      <c r="A5" s="171">
        <f>A3+0.01</f>
        <v>18.010000000000002</v>
      </c>
      <c r="B5" s="3165" t="s">
        <v>3428</v>
      </c>
      <c r="C5" s="3165"/>
      <c r="D5" s="3165"/>
      <c r="E5" s="3165"/>
      <c r="F5" s="3165"/>
      <c r="G5" s="3165"/>
      <c r="H5" s="3165"/>
      <c r="I5" s="3165"/>
      <c r="J5" s="3165"/>
      <c r="K5" s="3165"/>
      <c r="L5" s="3165"/>
      <c r="M5" s="3165"/>
      <c r="N5" s="3165"/>
      <c r="O5" s="3165"/>
      <c r="P5" s="3165"/>
      <c r="Q5" s="3165"/>
      <c r="R5" s="3165"/>
      <c r="S5" s="3165"/>
      <c r="T5" s="1707"/>
      <c r="U5" s="2050">
        <f>A32+0.01</f>
        <v>18.070000000000011</v>
      </c>
      <c r="V5" s="1739" t="s">
        <v>3133</v>
      </c>
      <c r="W5" s="1739"/>
      <c r="X5" s="1739"/>
      <c r="Y5" s="1739"/>
      <c r="Z5" s="1739"/>
      <c r="AA5" s="1739"/>
      <c r="AB5" s="1739"/>
      <c r="AC5" s="1739"/>
      <c r="AD5" s="1739"/>
      <c r="AE5" s="1739"/>
      <c r="AF5" s="1739"/>
      <c r="AG5" s="1739"/>
      <c r="AH5" s="1739"/>
      <c r="AI5" s="1654"/>
    </row>
    <row r="6" spans="1:36" x14ac:dyDescent="0.25">
      <c r="A6" s="1655"/>
      <c r="B6" s="1736" t="s">
        <v>3134</v>
      </c>
      <c r="C6" s="1708"/>
      <c r="D6" s="1708"/>
      <c r="E6" s="1708"/>
      <c r="F6" s="1708"/>
      <c r="G6" s="1708"/>
      <c r="H6" s="1708"/>
      <c r="I6" s="1708"/>
      <c r="J6" s="1708"/>
      <c r="K6" s="1708"/>
      <c r="L6" s="1708"/>
      <c r="M6" s="1708"/>
      <c r="N6" s="1708"/>
      <c r="O6" s="1708"/>
      <c r="P6" s="1708"/>
      <c r="Q6" s="1708"/>
      <c r="R6" s="1708"/>
      <c r="S6" s="1708"/>
      <c r="T6" s="1709"/>
      <c r="U6" s="727"/>
      <c r="V6" s="2054" t="s">
        <v>3993</v>
      </c>
      <c r="W6" s="2055"/>
      <c r="X6" s="2055"/>
      <c r="Y6" s="2055"/>
      <c r="Z6" s="2055"/>
      <c r="AA6" s="1708"/>
      <c r="AB6" s="1708"/>
      <c r="AC6" s="1708"/>
      <c r="AD6" s="1656" t="s">
        <v>3135</v>
      </c>
      <c r="AE6" s="1708"/>
      <c r="AF6" s="1708"/>
      <c r="AG6" s="1708"/>
      <c r="AH6" s="1708"/>
      <c r="AI6" s="2237" t="s">
        <v>4114</v>
      </c>
      <c r="AJ6" s="1111"/>
    </row>
    <row r="7" spans="1:36" x14ac:dyDescent="0.25">
      <c r="A7" s="1655"/>
      <c r="B7" s="1656"/>
      <c r="C7" s="1735" t="s">
        <v>3136</v>
      </c>
      <c r="D7" s="1656"/>
      <c r="E7" s="1656"/>
      <c r="F7" s="1656"/>
      <c r="G7" s="1656"/>
      <c r="H7" s="1656"/>
      <c r="I7" s="1656"/>
      <c r="J7" s="1656"/>
      <c r="K7" s="1656" t="s">
        <v>3137</v>
      </c>
      <c r="L7" s="1656"/>
      <c r="M7" s="1656"/>
      <c r="N7" s="1656"/>
      <c r="O7" s="1656"/>
      <c r="P7" s="1656"/>
      <c r="Q7" s="1656"/>
      <c r="R7" s="1656"/>
      <c r="S7" s="1656"/>
      <c r="T7" s="1657"/>
      <c r="U7" s="1655"/>
      <c r="V7" s="1656"/>
      <c r="W7" s="1656"/>
      <c r="X7" s="1656"/>
      <c r="Y7" s="1656"/>
      <c r="Z7" s="1656"/>
      <c r="AA7" s="1656"/>
      <c r="AB7" s="1656"/>
      <c r="AC7" s="1656"/>
      <c r="AD7" s="1656"/>
      <c r="AE7" s="1656"/>
      <c r="AF7" s="1656"/>
      <c r="AG7" s="1656"/>
      <c r="AH7" s="1656"/>
      <c r="AI7" s="2237" t="s">
        <v>4115</v>
      </c>
      <c r="AJ7" s="1111"/>
    </row>
    <row r="8" spans="1:36" x14ac:dyDescent="0.25">
      <c r="A8" s="1658"/>
      <c r="B8" s="1659"/>
      <c r="C8" s="1735" t="s">
        <v>3138</v>
      </c>
      <c r="D8" s="1659"/>
      <c r="E8" s="1659"/>
      <c r="F8" s="1659"/>
      <c r="G8" s="1659"/>
      <c r="H8" s="1659"/>
      <c r="I8" s="1659"/>
      <c r="J8" s="1659"/>
      <c r="K8" s="1659"/>
      <c r="L8" s="1659"/>
      <c r="M8" s="1659"/>
      <c r="N8" s="1659"/>
      <c r="O8" s="1659"/>
      <c r="P8" s="1659"/>
      <c r="Q8" s="1659"/>
      <c r="R8" s="1659"/>
      <c r="S8" s="1659"/>
      <c r="T8" s="1660"/>
      <c r="U8" s="1655"/>
      <c r="V8" s="1656"/>
      <c r="W8" s="1737">
        <v>1</v>
      </c>
      <c r="X8" s="1656" t="s">
        <v>3139</v>
      </c>
      <c r="Y8" s="1656"/>
      <c r="Z8" s="1656"/>
      <c r="AA8" s="1656"/>
      <c r="AB8" s="1656"/>
      <c r="AC8" s="1656"/>
      <c r="AD8" s="1656"/>
      <c r="AE8" s="1703"/>
      <c r="AF8" s="1703"/>
      <c r="AG8" s="1656"/>
      <c r="AH8" s="1656"/>
      <c r="AI8" s="2237" t="s">
        <v>4116</v>
      </c>
      <c r="AJ8" s="1111"/>
    </row>
    <row r="9" spans="1:36" x14ac:dyDescent="0.25">
      <c r="A9" s="377">
        <f>A5+0.01</f>
        <v>18.020000000000003</v>
      </c>
      <c r="B9" s="702"/>
      <c r="C9" s="2047" t="s">
        <v>3989</v>
      </c>
      <c r="D9" s="2048"/>
      <c r="E9" s="2048"/>
      <c r="F9" s="2048"/>
      <c r="G9" s="2048"/>
      <c r="H9" s="2048"/>
      <c r="I9" s="2048"/>
      <c r="J9" s="2048"/>
      <c r="K9" s="2048"/>
      <c r="L9" s="2048"/>
      <c r="M9" s="1653"/>
      <c r="N9" s="1653"/>
      <c r="O9" s="1653"/>
      <c r="P9" s="1653"/>
      <c r="Q9" s="1653"/>
      <c r="R9" s="1653"/>
      <c r="S9" s="1653"/>
      <c r="T9" s="1654"/>
      <c r="U9" s="1655"/>
      <c r="V9" s="1656"/>
      <c r="W9" s="1737">
        <v>2</v>
      </c>
      <c r="X9" s="1656" t="s">
        <v>3140</v>
      </c>
      <c r="Y9" s="1656"/>
      <c r="Z9" s="1656"/>
      <c r="AA9" s="1656"/>
      <c r="AB9" s="1656"/>
      <c r="AC9" s="1656"/>
      <c r="AD9" s="1703" t="s">
        <v>3141</v>
      </c>
      <c r="AE9" s="1656"/>
      <c r="AF9" s="1656"/>
      <c r="AG9" s="1656"/>
      <c r="AH9" s="1656"/>
      <c r="AI9" s="2237" t="s">
        <v>4117</v>
      </c>
      <c r="AJ9" s="1111"/>
    </row>
    <row r="10" spans="1:36" ht="13.5" customHeight="1" x14ac:dyDescent="0.25">
      <c r="A10" s="1655"/>
      <c r="B10" s="1656" t="s">
        <v>3142</v>
      </c>
      <c r="C10" s="1656"/>
      <c r="D10" s="1656"/>
      <c r="E10" s="1656"/>
      <c r="F10" s="1656"/>
      <c r="G10" s="1656"/>
      <c r="H10" s="1656" t="s">
        <v>3143</v>
      </c>
      <c r="I10" s="1656"/>
      <c r="K10" s="1656"/>
      <c r="L10" s="1656"/>
      <c r="M10" s="1656"/>
      <c r="N10" s="1656" t="s">
        <v>3144</v>
      </c>
      <c r="O10" s="1656"/>
      <c r="P10" s="1656"/>
      <c r="Q10" s="1656"/>
      <c r="R10" s="1656"/>
      <c r="S10" s="1656"/>
      <c r="T10" s="1657"/>
      <c r="U10" s="1655"/>
      <c r="V10" s="1656"/>
      <c r="W10" s="1738">
        <v>3</v>
      </c>
      <c r="X10" s="3166" t="s">
        <v>3728</v>
      </c>
      <c r="Y10" s="3166"/>
      <c r="Z10" s="3166"/>
      <c r="AA10" s="3166"/>
      <c r="AB10" s="3166"/>
      <c r="AC10" s="1656"/>
      <c r="AD10" s="1656"/>
      <c r="AE10" s="1703"/>
      <c r="AF10" s="1656"/>
      <c r="AG10" s="1656"/>
      <c r="AH10" s="1656"/>
      <c r="AI10" s="2237" t="s">
        <v>4118</v>
      </c>
      <c r="AJ10" s="1111"/>
    </row>
    <row r="11" spans="1:36" x14ac:dyDescent="0.25">
      <c r="A11" s="1658"/>
      <c r="B11" s="1659"/>
      <c r="C11" s="1659"/>
      <c r="D11" s="1659"/>
      <c r="E11" s="1659"/>
      <c r="F11" s="1659"/>
      <c r="G11" s="1659"/>
      <c r="H11" s="1659"/>
      <c r="I11" s="1659"/>
      <c r="J11" s="1659"/>
      <c r="K11" s="1659"/>
      <c r="L11" s="1659"/>
      <c r="M11" s="1659"/>
      <c r="N11" s="1659"/>
      <c r="O11" s="1659"/>
      <c r="P11" s="1659"/>
      <c r="Q11" s="1659"/>
      <c r="R11" s="1659"/>
      <c r="S11" s="1659"/>
      <c r="T11" s="1660"/>
      <c r="U11" s="1655"/>
      <c r="V11" s="1656"/>
      <c r="W11" s="1738">
        <v>4</v>
      </c>
      <c r="X11" s="3166"/>
      <c r="Y11" s="3166"/>
      <c r="Z11" s="3166"/>
      <c r="AA11" s="3166"/>
      <c r="AB11" s="3166"/>
      <c r="AC11" s="1656"/>
      <c r="AD11" s="1656"/>
      <c r="AE11" s="1656"/>
      <c r="AF11" s="1656"/>
      <c r="AG11" s="1656"/>
      <c r="AH11" s="1656"/>
      <c r="AI11" s="1657"/>
    </row>
    <row r="12" spans="1:36" x14ac:dyDescent="0.25">
      <c r="A12" s="377">
        <f>A9+0.01</f>
        <v>18.030000000000005</v>
      </c>
      <c r="B12" s="702"/>
      <c r="C12" s="2048" t="s">
        <v>3990</v>
      </c>
      <c r="D12" s="2048"/>
      <c r="E12" s="2048"/>
      <c r="F12" s="2048"/>
      <c r="G12" s="2048"/>
      <c r="H12" s="2048"/>
      <c r="I12" s="2048"/>
      <c r="J12" s="2048"/>
      <c r="K12" s="2048"/>
      <c r="L12" s="2048"/>
      <c r="M12" s="1653"/>
      <c r="N12" s="1653"/>
      <c r="O12" s="1653"/>
      <c r="P12" s="1653"/>
      <c r="Q12" s="1653"/>
      <c r="R12" s="1653"/>
      <c r="S12" s="1653"/>
      <c r="T12" s="1654"/>
      <c r="U12" s="1655"/>
      <c r="V12" s="1656"/>
      <c r="W12" s="1737">
        <v>5</v>
      </c>
      <c r="X12" s="1656" t="s">
        <v>3145</v>
      </c>
      <c r="Y12" s="1656"/>
      <c r="Z12" s="1656"/>
      <c r="AA12" s="1656"/>
      <c r="AB12" s="1656"/>
      <c r="AC12" s="1656"/>
      <c r="AD12" s="1656" t="s">
        <v>3146</v>
      </c>
      <c r="AE12" s="1656"/>
      <c r="AF12" s="1656"/>
      <c r="AG12" s="1656"/>
      <c r="AH12" s="1656"/>
      <c r="AI12" s="1657"/>
    </row>
    <row r="13" spans="1:36" x14ac:dyDescent="0.25">
      <c r="A13" s="1655"/>
      <c r="B13" s="1656"/>
      <c r="C13" s="1656">
        <v>1</v>
      </c>
      <c r="D13" s="1656" t="s">
        <v>3147</v>
      </c>
      <c r="E13" s="1656"/>
      <c r="F13" s="1656"/>
      <c r="G13" s="1656"/>
      <c r="H13" s="1656"/>
      <c r="I13" s="1656"/>
      <c r="J13" s="1656"/>
      <c r="K13" s="1656"/>
      <c r="L13" s="1656"/>
      <c r="M13" s="1656"/>
      <c r="N13" s="1656"/>
      <c r="O13" s="1656"/>
      <c r="P13" s="1656"/>
      <c r="Q13" s="1656"/>
      <c r="R13" s="1656"/>
      <c r="S13" s="1656"/>
      <c r="T13" s="1657"/>
      <c r="U13" s="1655"/>
      <c r="V13" s="1656"/>
      <c r="W13" s="2056">
        <v>6</v>
      </c>
      <c r="X13" s="2049" t="str">
        <f>CONCATENATE("Nenhuma ►(",TEXT(U20,"0,00"), ")")</f>
        <v>Nenhuma ►(18,09)</v>
      </c>
      <c r="Y13" s="2049"/>
      <c r="Z13" s="2049"/>
      <c r="AA13" s="2049"/>
      <c r="AB13" s="1656"/>
      <c r="AC13" s="1656"/>
      <c r="AD13" s="1656"/>
      <c r="AE13" s="1656"/>
      <c r="AF13" s="1656"/>
      <c r="AG13" s="1656"/>
      <c r="AH13" s="1656"/>
      <c r="AI13" s="1657"/>
    </row>
    <row r="14" spans="1:36" x14ac:dyDescent="0.25">
      <c r="A14" s="1655"/>
      <c r="B14" s="1656"/>
      <c r="C14" s="1656">
        <v>2</v>
      </c>
      <c r="D14" s="1656" t="s">
        <v>3727</v>
      </c>
      <c r="E14" s="1656"/>
      <c r="F14" s="1656"/>
      <c r="G14" s="1656"/>
      <c r="H14" s="1656"/>
      <c r="I14" s="1656"/>
      <c r="J14" s="1656"/>
      <c r="K14" s="1656"/>
      <c r="L14" s="3223"/>
      <c r="M14" s="3223"/>
      <c r="N14" s="1656"/>
      <c r="O14" s="1656"/>
      <c r="P14" s="1656"/>
      <c r="Q14" s="1656"/>
      <c r="R14" s="1656"/>
      <c r="S14" s="1656"/>
      <c r="T14" s="1657"/>
      <c r="U14" s="1658"/>
      <c r="V14" s="1659"/>
      <c r="W14" s="1659"/>
      <c r="X14" s="1659"/>
      <c r="Y14" s="1659"/>
      <c r="Z14" s="1659"/>
      <c r="AA14" s="1659"/>
      <c r="AB14" s="1659"/>
      <c r="AC14" s="1659"/>
      <c r="AD14" s="1659"/>
      <c r="AE14" s="1659"/>
      <c r="AF14" s="1659"/>
      <c r="AG14" s="1659"/>
      <c r="AH14" s="1659"/>
      <c r="AI14" s="1660"/>
    </row>
    <row r="15" spans="1:36" x14ac:dyDescent="0.25">
      <c r="A15" s="1655"/>
      <c r="B15" s="1656"/>
      <c r="C15" s="1656">
        <v>3</v>
      </c>
      <c r="D15" s="1656" t="s">
        <v>3148</v>
      </c>
      <c r="E15" s="1656"/>
      <c r="F15" s="1656"/>
      <c r="G15" s="1656"/>
      <c r="H15" s="1656"/>
      <c r="I15" s="1656"/>
      <c r="J15" s="1656"/>
      <c r="K15" s="1656" t="s">
        <v>3149</v>
      </c>
      <c r="L15" s="1656"/>
      <c r="M15" s="1656"/>
      <c r="N15" s="1656"/>
      <c r="O15" s="1656"/>
      <c r="P15" s="1656"/>
      <c r="Q15" s="1656"/>
      <c r="R15" s="1656"/>
      <c r="S15" s="1656"/>
      <c r="T15" s="1657"/>
      <c r="U15" s="2441">
        <f>U5+0.01</f>
        <v>18.080000000000013</v>
      </c>
      <c r="V15" s="2442"/>
      <c r="W15" s="2048" t="s">
        <v>3994</v>
      </c>
      <c r="X15" s="2048"/>
      <c r="Y15" s="2048"/>
      <c r="Z15" s="2048"/>
      <c r="AA15" s="2048"/>
      <c r="AB15" s="2048"/>
      <c r="AC15" s="2048"/>
      <c r="AD15" s="2048"/>
      <c r="AE15" s="1653"/>
      <c r="AF15" s="1653"/>
      <c r="AG15" s="1653"/>
      <c r="AH15" s="1653"/>
      <c r="AI15" s="1654"/>
    </row>
    <row r="16" spans="1:36" x14ac:dyDescent="0.25">
      <c r="A16" s="1655"/>
      <c r="B16" s="1656"/>
      <c r="C16" s="1656">
        <v>4</v>
      </c>
      <c r="D16" s="1656" t="s">
        <v>3150</v>
      </c>
      <c r="E16" s="1656"/>
      <c r="F16" s="1656"/>
      <c r="G16" s="1656"/>
      <c r="H16" s="1656"/>
      <c r="I16" s="1656"/>
      <c r="J16" s="1656"/>
      <c r="K16" s="1656"/>
      <c r="L16" s="1656"/>
      <c r="M16" s="1656"/>
      <c r="N16" s="1656"/>
      <c r="O16" s="1656"/>
      <c r="P16" s="1656"/>
      <c r="Q16" s="1656"/>
      <c r="R16" s="1656"/>
      <c r="S16" s="1656"/>
      <c r="T16" s="1657"/>
      <c r="U16" s="1655"/>
      <c r="V16" s="1656"/>
      <c r="W16" s="1656">
        <v>1</v>
      </c>
      <c r="X16" s="1656" t="s">
        <v>3151</v>
      </c>
      <c r="Y16" s="1656"/>
      <c r="Z16" s="1656"/>
      <c r="AA16" s="1656"/>
      <c r="AB16" s="1656"/>
      <c r="AC16" s="1656"/>
      <c r="AD16" s="1661"/>
      <c r="AE16" s="1662"/>
      <c r="AF16" s="1662"/>
      <c r="AG16" s="1662"/>
      <c r="AH16" s="1663"/>
      <c r="AI16" s="1657"/>
    </row>
    <row r="17" spans="1:35" x14ac:dyDescent="0.25">
      <c r="A17" s="1655"/>
      <c r="B17" s="1656"/>
      <c r="C17" s="1656">
        <v>5</v>
      </c>
      <c r="D17" s="1656" t="s">
        <v>3152</v>
      </c>
      <c r="E17" s="1656"/>
      <c r="F17" s="1656"/>
      <c r="G17" s="1656"/>
      <c r="H17" s="1656"/>
      <c r="I17" s="1656"/>
      <c r="J17" s="1656"/>
      <c r="K17" s="1656"/>
      <c r="L17" s="1656"/>
      <c r="M17" s="1656"/>
      <c r="N17" s="1656"/>
      <c r="O17" s="1656"/>
      <c r="P17" s="1656"/>
      <c r="Q17" s="1656"/>
      <c r="R17" s="1656"/>
      <c r="S17" s="1656"/>
      <c r="T17" s="1657"/>
      <c r="U17" s="1655"/>
      <c r="V17" s="1656"/>
      <c r="W17" s="1656">
        <v>2</v>
      </c>
      <c r="X17" s="1656" t="s">
        <v>3153</v>
      </c>
      <c r="Y17" s="1656"/>
      <c r="Z17" s="1656"/>
      <c r="AA17" s="1656"/>
      <c r="AB17" s="1656"/>
      <c r="AC17" s="1656"/>
      <c r="AD17" s="1661"/>
      <c r="AE17" s="1662"/>
      <c r="AF17" s="1662"/>
      <c r="AG17" s="1662"/>
      <c r="AH17" s="1663"/>
      <c r="AI17" s="1657"/>
    </row>
    <row r="18" spans="1:35" x14ac:dyDescent="0.25">
      <c r="A18" s="1655"/>
      <c r="B18" s="1656"/>
      <c r="C18" s="1656">
        <v>6</v>
      </c>
      <c r="D18" s="1656" t="s">
        <v>3154</v>
      </c>
      <c r="E18" s="1656"/>
      <c r="F18" s="1656"/>
      <c r="G18" s="1656"/>
      <c r="H18" s="1656"/>
      <c r="I18" s="1656"/>
      <c r="J18" s="1656"/>
      <c r="K18" s="1656"/>
      <c r="L18" s="1656"/>
      <c r="M18" s="1656"/>
      <c r="N18" s="1656"/>
      <c r="O18" s="1656"/>
      <c r="P18" s="1656"/>
      <c r="Q18" s="1656"/>
      <c r="R18" s="1656"/>
      <c r="S18" s="1656"/>
      <c r="T18" s="1657"/>
      <c r="U18" s="1655"/>
      <c r="V18" s="1656"/>
      <c r="W18" s="1656">
        <v>3</v>
      </c>
      <c r="X18" s="1656" t="s">
        <v>3155</v>
      </c>
      <c r="Y18" s="1656"/>
      <c r="Z18" s="1656"/>
      <c r="AA18" s="1656"/>
      <c r="AB18" s="1656"/>
      <c r="AC18" s="1656"/>
      <c r="AD18" s="1661"/>
      <c r="AE18" s="1662"/>
      <c r="AF18" s="1662"/>
      <c r="AG18" s="1662"/>
      <c r="AH18" s="1663"/>
      <c r="AI18" s="1657"/>
    </row>
    <row r="19" spans="1:35" x14ac:dyDescent="0.25">
      <c r="A19" s="1655"/>
      <c r="B19" s="1656"/>
      <c r="C19" s="1656">
        <v>7</v>
      </c>
      <c r="D19" s="1656" t="s">
        <v>3156</v>
      </c>
      <c r="E19" s="1656"/>
      <c r="F19" s="1656"/>
      <c r="G19" s="1656"/>
      <c r="H19" s="1656"/>
      <c r="I19" s="1656"/>
      <c r="J19" s="1656"/>
      <c r="K19" s="1656"/>
      <c r="L19" s="1656"/>
      <c r="M19" s="1656"/>
      <c r="N19" s="1656"/>
      <c r="O19" s="1656"/>
      <c r="P19" s="1656"/>
      <c r="Q19" s="1656"/>
      <c r="R19" s="1656"/>
      <c r="S19" s="1656"/>
      <c r="T19" s="1656"/>
      <c r="U19" s="1658"/>
      <c r="V19" s="1659"/>
      <c r="W19" s="1659"/>
      <c r="X19" s="1659"/>
      <c r="Y19" s="1659"/>
      <c r="Z19" s="1659"/>
      <c r="AA19" s="1659"/>
      <c r="AB19" s="1659"/>
      <c r="AC19" s="1659"/>
      <c r="AD19" s="1659"/>
      <c r="AE19" s="1659"/>
      <c r="AF19" s="1659"/>
      <c r="AG19" s="1659"/>
      <c r="AH19" s="1659"/>
      <c r="AI19" s="1660"/>
    </row>
    <row r="20" spans="1:35" x14ac:dyDescent="0.25">
      <c r="A20" s="1658"/>
      <c r="B20" s="1659"/>
      <c r="C20" s="1659"/>
      <c r="D20" s="1659"/>
      <c r="E20" s="1659"/>
      <c r="F20" s="1659"/>
      <c r="G20" s="1659"/>
      <c r="H20" s="1659"/>
      <c r="I20" s="1659"/>
      <c r="J20" s="1659"/>
      <c r="K20" s="1659"/>
      <c r="L20" s="1659"/>
      <c r="M20" s="1659"/>
      <c r="N20" s="1659"/>
      <c r="O20" s="1659"/>
      <c r="P20" s="1659"/>
      <c r="Q20" s="1659"/>
      <c r="R20" s="1659"/>
      <c r="S20" s="1659"/>
      <c r="T20" s="1659"/>
      <c r="U20" s="2441">
        <f>U15+0.01</f>
        <v>18.090000000000014</v>
      </c>
      <c r="V20" s="2442"/>
      <c r="W20" s="3165" t="s">
        <v>3157</v>
      </c>
      <c r="X20" s="3165"/>
      <c r="Y20" s="3165"/>
      <c r="Z20" s="3165"/>
      <c r="AA20" s="3165"/>
      <c r="AB20" s="3165"/>
      <c r="AC20" s="3165"/>
      <c r="AD20" s="3165"/>
      <c r="AE20" s="3165"/>
      <c r="AF20" s="3165"/>
      <c r="AG20" s="3165"/>
      <c r="AH20" s="3165"/>
      <c r="AI20" s="1654"/>
    </row>
    <row r="21" spans="1:35" x14ac:dyDescent="0.25">
      <c r="A21" s="377">
        <f>A12+0.01</f>
        <v>18.040000000000006</v>
      </c>
      <c r="B21" s="702"/>
      <c r="C21" s="1653" t="s">
        <v>3158</v>
      </c>
      <c r="D21" s="1653"/>
      <c r="E21" s="1653"/>
      <c r="F21" s="1653"/>
      <c r="G21" s="1653"/>
      <c r="H21" s="1653"/>
      <c r="I21" s="1653"/>
      <c r="J21" s="1653"/>
      <c r="K21" s="1653"/>
      <c r="L21" s="1653"/>
      <c r="M21" s="1653"/>
      <c r="N21" s="1653"/>
      <c r="O21" s="1653"/>
      <c r="P21" s="1653"/>
      <c r="Q21" s="1653"/>
      <c r="R21" s="1653"/>
      <c r="S21" s="1653"/>
      <c r="T21" s="1653"/>
      <c r="U21" s="1655"/>
      <c r="V21" s="1656"/>
      <c r="W21" s="3207"/>
      <c r="X21" s="3207"/>
      <c r="Y21" s="3207"/>
      <c r="Z21" s="3207"/>
      <c r="AA21" s="3207"/>
      <c r="AB21" s="3207"/>
      <c r="AC21" s="3207"/>
      <c r="AD21" s="3207"/>
      <c r="AE21" s="3207"/>
      <c r="AF21" s="3207"/>
      <c r="AG21" s="3207"/>
      <c r="AH21" s="3207"/>
      <c r="AI21" s="1657"/>
    </row>
    <row r="22" spans="1:35" x14ac:dyDescent="0.25">
      <c r="A22" s="1655"/>
      <c r="B22" s="1656"/>
      <c r="C22" s="1656">
        <v>1</v>
      </c>
      <c r="D22" s="1656" t="s">
        <v>3159</v>
      </c>
      <c r="E22" s="1656"/>
      <c r="F22" s="1656"/>
      <c r="G22" s="1656"/>
      <c r="H22" s="1656"/>
      <c r="I22" s="1656"/>
      <c r="J22" s="1656"/>
      <c r="K22" s="1656"/>
      <c r="L22" s="1656"/>
      <c r="M22" s="1656"/>
      <c r="N22" s="1656"/>
      <c r="O22" s="1656"/>
      <c r="P22" s="1656"/>
      <c r="Q22" s="1656"/>
      <c r="R22" s="1656"/>
      <c r="S22" s="1656"/>
      <c r="T22" s="1656"/>
      <c r="U22" s="1655"/>
      <c r="V22" s="1656"/>
      <c r="W22" s="1656">
        <v>1</v>
      </c>
      <c r="X22" s="1656" t="s">
        <v>3160</v>
      </c>
      <c r="Y22" s="1656"/>
      <c r="Z22" s="1656"/>
      <c r="AA22" s="1656"/>
      <c r="AB22" s="1656" t="s">
        <v>3161</v>
      </c>
      <c r="AC22" s="1656"/>
      <c r="AD22" s="1656"/>
      <c r="AE22" s="1656"/>
      <c r="AF22" s="1656"/>
      <c r="AG22" s="1656"/>
      <c r="AH22" s="1656"/>
      <c r="AI22" s="1657"/>
    </row>
    <row r="23" spans="1:35" x14ac:dyDescent="0.25">
      <c r="A23" s="1655"/>
      <c r="B23" s="1656"/>
      <c r="C23" s="2049">
        <v>2</v>
      </c>
      <c r="D23" s="2049" t="s">
        <v>3991</v>
      </c>
      <c r="E23" s="2049"/>
      <c r="F23" s="2049"/>
      <c r="G23" s="2049"/>
      <c r="H23" s="2049"/>
      <c r="I23" s="2049"/>
      <c r="J23" s="1656"/>
      <c r="K23" s="1656"/>
      <c r="L23" s="1656"/>
      <c r="M23" s="1656"/>
      <c r="N23" s="1656"/>
      <c r="O23" s="1656"/>
      <c r="P23" s="1656"/>
      <c r="Q23" s="1656"/>
      <c r="R23" s="1656"/>
      <c r="S23" s="1656"/>
      <c r="T23" s="1656"/>
      <c r="U23" s="1655"/>
      <c r="V23" s="1656"/>
      <c r="W23" s="1656">
        <v>2</v>
      </c>
      <c r="X23" s="1656" t="str">
        <f>CONCATENATE("Não ►(",TEXT(U30,"0,00"), ")")</f>
        <v>Não ►(18,11)</v>
      </c>
      <c r="Y23" s="1656"/>
      <c r="Z23" s="1656"/>
      <c r="AA23" s="1656"/>
      <c r="AB23" s="1656"/>
      <c r="AC23" s="1656"/>
      <c r="AD23" s="1656"/>
      <c r="AE23" s="1656"/>
      <c r="AF23" s="1656"/>
      <c r="AG23" s="1656"/>
      <c r="AH23" s="1656"/>
      <c r="AI23" s="1657"/>
    </row>
    <row r="24" spans="1:35" x14ac:dyDescent="0.25">
      <c r="A24" s="1655"/>
      <c r="B24" s="1656"/>
      <c r="C24" s="1656">
        <v>3</v>
      </c>
      <c r="D24" s="1656" t="s">
        <v>3162</v>
      </c>
      <c r="E24" s="1656"/>
      <c r="F24" s="1656"/>
      <c r="G24" s="1656"/>
      <c r="H24" s="1656"/>
      <c r="I24" s="1656"/>
      <c r="J24" s="1656"/>
      <c r="K24" s="1656" t="s">
        <v>3163</v>
      </c>
      <c r="L24" s="1656"/>
      <c r="M24" s="1656"/>
      <c r="N24" s="1656"/>
      <c r="O24" s="1656"/>
      <c r="P24" s="1656"/>
      <c r="Q24" s="1656"/>
      <c r="R24" s="1656"/>
      <c r="S24" s="1656"/>
      <c r="T24" s="1657"/>
      <c r="U24" s="1658"/>
      <c r="V24" s="1659"/>
      <c r="W24" s="1659"/>
      <c r="X24" s="1659"/>
      <c r="Y24" s="1659"/>
      <c r="Z24" s="1659"/>
      <c r="AA24" s="1659"/>
      <c r="AB24" s="1659"/>
      <c r="AC24" s="1659"/>
      <c r="AD24" s="1659"/>
      <c r="AE24" s="1659"/>
      <c r="AF24" s="1659"/>
      <c r="AG24" s="1659"/>
      <c r="AH24" s="1659"/>
      <c r="AI24" s="1660"/>
    </row>
    <row r="25" spans="1:35" x14ac:dyDescent="0.25">
      <c r="A25" s="1658"/>
      <c r="B25" s="1659"/>
      <c r="C25" s="1659"/>
      <c r="D25" s="1659"/>
      <c r="E25" s="1659"/>
      <c r="F25" s="1659"/>
      <c r="G25" s="1659"/>
      <c r="H25" s="1659"/>
      <c r="I25" s="1659"/>
      <c r="J25" s="1659"/>
      <c r="K25" s="1659"/>
      <c r="L25" s="1659"/>
      <c r="M25" s="1659"/>
      <c r="N25" s="1659"/>
      <c r="O25" s="1659"/>
      <c r="P25" s="1659"/>
      <c r="Q25" s="1659"/>
      <c r="R25" s="1659"/>
      <c r="S25" s="1659"/>
      <c r="T25" s="1660"/>
      <c r="U25" s="2441">
        <f>U20+0.01</f>
        <v>18.100000000000016</v>
      </c>
      <c r="V25" s="2442"/>
      <c r="W25" s="3165" t="s">
        <v>3164</v>
      </c>
      <c r="X25" s="3165"/>
      <c r="Y25" s="3165"/>
      <c r="Z25" s="3165"/>
      <c r="AA25" s="3165"/>
      <c r="AB25" s="3165"/>
      <c r="AC25" s="3165"/>
      <c r="AD25" s="3165"/>
      <c r="AE25" s="3165"/>
      <c r="AF25" s="3165"/>
      <c r="AG25" s="3165"/>
      <c r="AH25" s="3165"/>
      <c r="AI25" s="1654"/>
    </row>
    <row r="26" spans="1:35" x14ac:dyDescent="0.25">
      <c r="A26" s="2050">
        <f>A21+0.01</f>
        <v>18.050000000000008</v>
      </c>
      <c r="B26" s="702"/>
      <c r="C26" s="1653" t="s">
        <v>3165</v>
      </c>
      <c r="D26" s="1653"/>
      <c r="E26" s="1653"/>
      <c r="F26" s="1653"/>
      <c r="G26" s="1653"/>
      <c r="H26" s="1653"/>
      <c r="I26" s="1653"/>
      <c r="J26" s="1653"/>
      <c r="K26" s="1653"/>
      <c r="L26" s="1653"/>
      <c r="M26" s="1653"/>
      <c r="N26" s="1653"/>
      <c r="O26" s="1653"/>
      <c r="P26" s="1653"/>
      <c r="Q26" s="1653"/>
      <c r="R26" s="1653"/>
      <c r="S26" s="1653"/>
      <c r="T26" s="1654"/>
      <c r="U26" s="1655"/>
      <c r="V26" s="1656"/>
      <c r="W26" s="3207"/>
      <c r="X26" s="3207"/>
      <c r="Y26" s="3207"/>
      <c r="Z26" s="3207"/>
      <c r="AA26" s="3207"/>
      <c r="AB26" s="3207"/>
      <c r="AC26" s="3207"/>
      <c r="AD26" s="3207"/>
      <c r="AE26" s="3207"/>
      <c r="AF26" s="3207"/>
      <c r="AG26" s="3207"/>
      <c r="AH26" s="3207"/>
      <c r="AI26" s="1657"/>
    </row>
    <row r="27" spans="1:35" x14ac:dyDescent="0.25">
      <c r="A27" s="1655"/>
      <c r="B27" s="1656"/>
      <c r="C27" s="1656">
        <v>1</v>
      </c>
      <c r="D27" s="2052" t="s">
        <v>3992</v>
      </c>
      <c r="E27" s="2052"/>
      <c r="F27" s="2052"/>
      <c r="G27" s="2052"/>
      <c r="H27" s="1656"/>
      <c r="I27" s="1656"/>
      <c r="J27" s="1656"/>
      <c r="K27" s="1656"/>
      <c r="L27" s="1656"/>
      <c r="M27" s="1656"/>
      <c r="N27" s="1656"/>
      <c r="O27" s="1656"/>
      <c r="P27" s="1656"/>
      <c r="Q27" s="1656"/>
      <c r="R27" s="1656"/>
      <c r="S27" s="1656"/>
      <c r="T27" s="1657"/>
      <c r="U27" s="1655"/>
      <c r="V27" s="1656"/>
      <c r="W27" s="1656"/>
      <c r="X27" s="1656"/>
      <c r="Y27" s="1656"/>
      <c r="Z27" s="1656"/>
      <c r="AA27" s="1656"/>
      <c r="AB27" s="1656"/>
      <c r="AC27" s="1656"/>
      <c r="AD27" s="1656"/>
      <c r="AE27" s="1656"/>
      <c r="AF27" s="1656"/>
      <c r="AG27" s="1656"/>
      <c r="AH27" s="1656"/>
      <c r="AI27" s="1657"/>
    </row>
    <row r="28" spans="1:35" x14ac:dyDescent="0.25">
      <c r="A28" s="1655"/>
      <c r="B28" s="1656"/>
      <c r="C28" s="1656">
        <v>2</v>
      </c>
      <c r="D28" s="1656" t="s">
        <v>3166</v>
      </c>
      <c r="E28" s="1656"/>
      <c r="F28" s="1656"/>
      <c r="G28" s="1656"/>
      <c r="H28" s="1656"/>
      <c r="I28" s="1656"/>
      <c r="J28" s="1656"/>
      <c r="K28" s="1656" t="s">
        <v>3167</v>
      </c>
      <c r="L28" s="1656"/>
      <c r="M28" s="1656"/>
      <c r="N28" s="1656"/>
      <c r="O28" s="1656"/>
      <c r="P28" s="1656"/>
      <c r="Q28" s="1656"/>
      <c r="R28" s="1656"/>
      <c r="S28" s="1656"/>
      <c r="T28" s="1657"/>
      <c r="U28" s="1655"/>
      <c r="V28" s="1656"/>
      <c r="W28" s="1656"/>
      <c r="X28" s="1656"/>
      <c r="Y28" s="1656"/>
      <c r="Z28" s="1656"/>
      <c r="AA28" s="1656"/>
      <c r="AB28" s="1656"/>
      <c r="AC28" s="1656"/>
      <c r="AD28" s="1656"/>
      <c r="AE28" s="1656"/>
      <c r="AF28" s="1656"/>
      <c r="AG28" s="1656"/>
      <c r="AH28" s="1656"/>
      <c r="AI28" s="1657"/>
    </row>
    <row r="29" spans="1:35" x14ac:dyDescent="0.25">
      <c r="A29" s="1655"/>
      <c r="B29" s="1656"/>
      <c r="C29" s="1656">
        <v>3</v>
      </c>
      <c r="D29" s="1656" t="s">
        <v>3168</v>
      </c>
      <c r="E29" s="1656"/>
      <c r="F29" s="1656"/>
      <c r="G29" s="1656"/>
      <c r="H29" s="1656"/>
      <c r="I29" s="1656"/>
      <c r="J29" s="1656"/>
      <c r="K29" s="1656"/>
      <c r="L29" s="1656"/>
      <c r="M29" s="1656"/>
      <c r="N29" s="1656"/>
      <c r="O29" s="1656"/>
      <c r="P29" s="1656"/>
      <c r="Q29" s="1656"/>
      <c r="R29" s="1656"/>
      <c r="S29" s="1656"/>
      <c r="T29" s="1657"/>
      <c r="U29" s="1658"/>
      <c r="V29" s="1659"/>
      <c r="W29" s="1659"/>
      <c r="X29" s="1659"/>
      <c r="Y29" s="1659"/>
      <c r="Z29" s="1659"/>
      <c r="AA29" s="1659"/>
      <c r="AB29" s="1659"/>
      <c r="AC29" s="1659"/>
      <c r="AD29" s="1659"/>
      <c r="AE29" s="1659"/>
      <c r="AF29" s="1659"/>
      <c r="AG29" s="1659"/>
      <c r="AH29" s="1659"/>
      <c r="AI29" s="1660"/>
    </row>
    <row r="30" spans="1:35" x14ac:dyDescent="0.25">
      <c r="A30" s="1655"/>
      <c r="B30" s="1656"/>
      <c r="C30" s="1656">
        <v>4</v>
      </c>
      <c r="D30" s="1656" t="s">
        <v>3169</v>
      </c>
      <c r="E30" s="1656"/>
      <c r="F30" s="1656"/>
      <c r="G30" s="1656"/>
      <c r="H30" s="1656"/>
      <c r="I30" s="1656"/>
      <c r="J30" s="1656"/>
      <c r="K30" s="1656"/>
      <c r="L30" s="1656"/>
      <c r="M30" s="1656"/>
      <c r="N30" s="1656"/>
      <c r="O30" s="1656"/>
      <c r="P30" s="1656"/>
      <c r="Q30" s="1656"/>
      <c r="R30" s="1656"/>
      <c r="S30" s="1656"/>
      <c r="T30" s="1657"/>
      <c r="U30" s="2441">
        <f>U25+0.01</f>
        <v>18.110000000000017</v>
      </c>
      <c r="V30" s="2442"/>
      <c r="W30" s="1653" t="s">
        <v>3170</v>
      </c>
      <c r="X30" s="1653"/>
      <c r="Y30" s="1653"/>
      <c r="Z30" s="1653"/>
      <c r="AA30" s="1653"/>
      <c r="AB30" s="1653"/>
      <c r="AC30" s="1653"/>
      <c r="AD30" s="1653"/>
      <c r="AE30" s="1653"/>
      <c r="AF30" s="1653"/>
      <c r="AG30" s="1653"/>
      <c r="AH30" s="1653"/>
      <c r="AI30" s="1654"/>
    </row>
    <row r="31" spans="1:35" x14ac:dyDescent="0.25">
      <c r="A31" s="1658"/>
      <c r="B31" s="1659"/>
      <c r="C31" s="1659"/>
      <c r="D31" s="1659"/>
      <c r="E31" s="1659"/>
      <c r="F31" s="1659"/>
      <c r="G31" s="1659"/>
      <c r="H31" s="1659"/>
      <c r="I31" s="1659"/>
      <c r="J31" s="1659"/>
      <c r="K31" s="1659"/>
      <c r="L31" s="1659"/>
      <c r="M31" s="1659"/>
      <c r="N31" s="1659"/>
      <c r="O31" s="1659"/>
      <c r="P31" s="1659"/>
      <c r="Q31" s="1659"/>
      <c r="R31" s="1659"/>
      <c r="S31" s="1659"/>
      <c r="T31" s="1660"/>
      <c r="U31" s="1655"/>
      <c r="V31" s="1656"/>
      <c r="W31" s="1656"/>
      <c r="X31" s="1656"/>
      <c r="Y31" s="1656"/>
      <c r="Z31" s="1656"/>
      <c r="AA31" s="1656"/>
      <c r="AB31" s="1656"/>
      <c r="AC31" s="1656"/>
      <c r="AD31" s="1656"/>
      <c r="AE31" s="1656"/>
      <c r="AF31" s="1656"/>
      <c r="AG31" s="1656"/>
      <c r="AH31" s="1656"/>
      <c r="AI31" s="1657"/>
    </row>
    <row r="32" spans="1:35" x14ac:dyDescent="0.25">
      <c r="A32" s="704">
        <f>A26+0.01</f>
        <v>18.060000000000009</v>
      </c>
      <c r="B32" s="1656" t="s">
        <v>3171</v>
      </c>
      <c r="D32" s="1656"/>
      <c r="E32" s="1656"/>
      <c r="F32" s="1656"/>
      <c r="G32" s="1656"/>
      <c r="H32" s="1656"/>
      <c r="I32" s="1656"/>
      <c r="J32" s="1656"/>
      <c r="K32" s="1656"/>
      <c r="L32" s="1656"/>
      <c r="M32" s="1656"/>
      <c r="N32" s="1656"/>
      <c r="O32" s="1656"/>
      <c r="P32" s="1656"/>
      <c r="Q32" s="1656"/>
      <c r="R32" s="1656"/>
      <c r="S32" s="1656"/>
      <c r="T32" s="1656"/>
      <c r="U32" s="704"/>
      <c r="V32" s="700"/>
      <c r="W32" s="1656"/>
      <c r="X32" s="1656"/>
      <c r="Y32" s="1656"/>
      <c r="Z32" s="1656"/>
      <c r="AA32" s="1656"/>
      <c r="AB32" s="1656"/>
      <c r="AC32" s="1656"/>
      <c r="AD32" s="1656"/>
      <c r="AE32" s="1656"/>
      <c r="AF32" s="1656"/>
      <c r="AG32" s="1656"/>
      <c r="AH32" s="1656"/>
      <c r="AI32" s="1657"/>
    </row>
    <row r="33" spans="1:35" ht="15" customHeight="1" x14ac:dyDescent="0.25">
      <c r="A33" s="1655"/>
      <c r="B33" s="3224" t="s">
        <v>3172</v>
      </c>
      <c r="C33" s="3224"/>
      <c r="D33" s="3224"/>
      <c r="E33" s="3224"/>
      <c r="F33" s="3224"/>
      <c r="G33" s="3224"/>
      <c r="H33" s="3224"/>
      <c r="I33" s="3224"/>
      <c r="J33" s="3224"/>
      <c r="K33" s="3224"/>
      <c r="L33" s="3224"/>
      <c r="M33" s="3224"/>
      <c r="N33" s="3224"/>
      <c r="O33" s="3224"/>
      <c r="P33" s="3224"/>
      <c r="Q33" s="3224"/>
      <c r="R33" s="3224"/>
      <c r="S33" s="3224"/>
      <c r="T33" s="3224"/>
      <c r="U33" s="1658"/>
      <c r="V33" s="1659"/>
      <c r="W33" s="1659"/>
      <c r="X33" s="1659"/>
      <c r="Y33" s="1659"/>
      <c r="Z33" s="1659"/>
      <c r="AA33" s="1659"/>
      <c r="AB33" s="1659"/>
      <c r="AC33" s="1659"/>
      <c r="AD33" s="1659"/>
      <c r="AE33" s="1659"/>
      <c r="AF33" s="1659"/>
      <c r="AG33" s="1659"/>
      <c r="AH33" s="1659"/>
      <c r="AI33" s="1660"/>
    </row>
    <row r="34" spans="1:35" x14ac:dyDescent="0.25">
      <c r="A34" s="1655"/>
      <c r="B34" s="1656"/>
      <c r="C34" s="1705"/>
      <c r="D34" s="1705"/>
      <c r="E34" s="1705"/>
      <c r="F34" s="1705"/>
      <c r="G34" s="1705"/>
      <c r="H34" s="1705"/>
      <c r="I34" s="1705"/>
      <c r="J34" s="1705"/>
      <c r="K34" s="1705"/>
      <c r="L34" s="1705"/>
      <c r="M34" s="1705"/>
      <c r="N34" s="1705"/>
      <c r="O34" s="1705"/>
      <c r="P34" s="1705"/>
      <c r="Q34" s="1705"/>
      <c r="R34" s="1705"/>
      <c r="S34" s="1705"/>
      <c r="T34" s="1705"/>
      <c r="U34" s="1706"/>
      <c r="V34" s="1706"/>
      <c r="W34" s="1706"/>
      <c r="X34" s="1706"/>
      <c r="Y34" s="1706"/>
      <c r="Z34" s="1706"/>
      <c r="AA34" s="1706"/>
      <c r="AB34" s="1706"/>
      <c r="AC34" s="1706"/>
      <c r="AD34" s="1706"/>
      <c r="AE34" s="1706"/>
      <c r="AF34" s="1706"/>
      <c r="AG34" s="1706"/>
      <c r="AH34" s="1705"/>
      <c r="AI34" s="1654"/>
    </row>
    <row r="35" spans="1:35" x14ac:dyDescent="0.25">
      <c r="A35" s="1655"/>
      <c r="B35" s="3221" t="s">
        <v>3173</v>
      </c>
      <c r="C35" s="3221"/>
      <c r="D35" s="3221" t="s">
        <v>3174</v>
      </c>
      <c r="E35" s="3221"/>
      <c r="F35" s="3221" t="s">
        <v>3175</v>
      </c>
      <c r="G35" s="3221"/>
      <c r="H35" s="3221" t="s">
        <v>3176</v>
      </c>
      <c r="I35" s="3221"/>
      <c r="J35" s="3221" t="s">
        <v>3177</v>
      </c>
      <c r="K35" s="3221"/>
      <c r="L35" s="3221" t="s">
        <v>3178</v>
      </c>
      <c r="M35" s="3221"/>
      <c r="N35" s="3221" t="s">
        <v>3179</v>
      </c>
      <c r="O35" s="3221"/>
      <c r="P35" s="3221" t="s">
        <v>3180</v>
      </c>
      <c r="Q35" s="3221"/>
      <c r="R35" s="3221" t="s">
        <v>3181</v>
      </c>
      <c r="S35" s="3221"/>
      <c r="T35" s="3168" t="s">
        <v>3182</v>
      </c>
      <c r="U35" s="3170"/>
      <c r="V35" s="3168" t="s">
        <v>3183</v>
      </c>
      <c r="W35" s="3170"/>
      <c r="X35" s="3221" t="s">
        <v>3184</v>
      </c>
      <c r="Y35" s="3221"/>
      <c r="Z35" s="1705"/>
      <c r="AA35" s="1705"/>
      <c r="AB35" s="1705"/>
      <c r="AC35" s="1705"/>
      <c r="AD35" s="1705"/>
      <c r="AE35" s="1705"/>
      <c r="AF35" s="1705"/>
      <c r="AG35" s="1705"/>
      <c r="AH35" s="1705"/>
      <c r="AI35" s="1657"/>
    </row>
    <row r="36" spans="1:35" x14ac:dyDescent="0.25">
      <c r="A36" s="1655"/>
      <c r="B36" s="3208"/>
      <c r="C36" s="3209"/>
      <c r="D36" s="3208"/>
      <c r="E36" s="3209"/>
      <c r="F36" s="3208"/>
      <c r="G36" s="3209"/>
      <c r="H36" s="3208"/>
      <c r="I36" s="3209"/>
      <c r="J36" s="3208"/>
      <c r="K36" s="3209"/>
      <c r="L36" s="3208"/>
      <c r="M36" s="3209"/>
      <c r="N36" s="3208"/>
      <c r="O36" s="3209"/>
      <c r="P36" s="3208"/>
      <c r="Q36" s="3209"/>
      <c r="R36" s="3208"/>
      <c r="S36" s="3209"/>
      <c r="T36" s="3208"/>
      <c r="U36" s="3209"/>
      <c r="V36" s="3208"/>
      <c r="W36" s="3209"/>
      <c r="X36" s="3208"/>
      <c r="Y36" s="3209"/>
      <c r="Z36" s="1656"/>
      <c r="AA36" s="1656"/>
      <c r="AB36" s="1656"/>
      <c r="AC36" s="1656"/>
      <c r="AD36" s="1656"/>
      <c r="AE36" s="1656"/>
      <c r="AF36" s="1656"/>
      <c r="AG36" s="1656"/>
      <c r="AH36" s="1656"/>
      <c r="AI36" s="1657"/>
    </row>
    <row r="37" spans="1:35" x14ac:dyDescent="0.25">
      <c r="A37" s="1655"/>
      <c r="B37" s="3210"/>
      <c r="C37" s="3211"/>
      <c r="D37" s="3210"/>
      <c r="E37" s="3211"/>
      <c r="F37" s="3210"/>
      <c r="G37" s="3211"/>
      <c r="H37" s="3210"/>
      <c r="I37" s="3211"/>
      <c r="J37" s="3210"/>
      <c r="K37" s="3211"/>
      <c r="L37" s="3210"/>
      <c r="M37" s="3211"/>
      <c r="N37" s="3210"/>
      <c r="O37" s="3211"/>
      <c r="P37" s="3210"/>
      <c r="Q37" s="3211"/>
      <c r="R37" s="3210"/>
      <c r="S37" s="3211"/>
      <c r="T37" s="3210"/>
      <c r="U37" s="3211"/>
      <c r="V37" s="3210"/>
      <c r="W37" s="3211"/>
      <c r="X37" s="3210"/>
      <c r="Y37" s="3211"/>
      <c r="Z37" s="1656"/>
      <c r="AA37" s="1656"/>
      <c r="AB37" s="1656"/>
      <c r="AC37" s="1656"/>
      <c r="AD37" s="1656"/>
      <c r="AE37" s="1656"/>
      <c r="AF37" s="1656"/>
      <c r="AG37" s="1656"/>
      <c r="AH37" s="1656"/>
      <c r="AI37" s="1657"/>
    </row>
    <row r="38" spans="1:35" x14ac:dyDescent="0.25">
      <c r="A38" s="1658"/>
      <c r="B38" s="1659"/>
      <c r="C38" s="1659"/>
      <c r="D38" s="1659"/>
      <c r="E38" s="1659"/>
      <c r="F38" s="1659"/>
      <c r="G38" s="1659"/>
      <c r="H38" s="1659"/>
      <c r="I38" s="1659"/>
      <c r="J38" s="1659"/>
      <c r="K38" s="1659"/>
      <c r="L38" s="1659"/>
      <c r="M38" s="1659"/>
      <c r="N38" s="1659"/>
      <c r="O38" s="1659"/>
      <c r="P38" s="1659"/>
      <c r="Q38" s="1659"/>
      <c r="R38" s="1659"/>
      <c r="S38" s="1659"/>
      <c r="T38" s="1659"/>
      <c r="U38" s="1659"/>
      <c r="V38" s="1659"/>
      <c r="W38" s="1659"/>
      <c r="X38" s="1659"/>
      <c r="Y38" s="1659"/>
      <c r="Z38" s="1659"/>
      <c r="AA38" s="1659"/>
      <c r="AB38" s="1659"/>
      <c r="AC38" s="1659"/>
      <c r="AD38" s="1659"/>
      <c r="AE38" s="1659"/>
      <c r="AF38" s="1659"/>
      <c r="AG38" s="1659"/>
      <c r="AH38" s="1659"/>
      <c r="AI38" s="1660"/>
    </row>
    <row r="39" spans="1:35" x14ac:dyDescent="0.25">
      <c r="A39" s="1656"/>
      <c r="B39" s="1656"/>
      <c r="C39" s="1656"/>
      <c r="D39" s="1656"/>
      <c r="E39" s="1656"/>
      <c r="F39" s="1656"/>
      <c r="G39" s="1656"/>
      <c r="H39" s="1656"/>
      <c r="I39" s="1656"/>
      <c r="J39" s="1656"/>
      <c r="K39" s="1656"/>
      <c r="L39" s="1656"/>
      <c r="M39" s="1656"/>
      <c r="N39" s="1656"/>
      <c r="O39" s="1656"/>
      <c r="P39" s="1656"/>
      <c r="Q39" s="1656"/>
      <c r="R39" s="1656"/>
      <c r="S39" s="1656"/>
      <c r="T39" s="1656"/>
      <c r="U39" s="1656"/>
      <c r="V39" s="1656"/>
      <c r="W39" s="1656"/>
      <c r="X39" s="1656"/>
      <c r="Y39" s="1656"/>
      <c r="Z39" s="1656"/>
      <c r="AA39" s="1656"/>
      <c r="AB39" s="1656"/>
      <c r="AC39" s="1656"/>
      <c r="AD39" s="1656"/>
      <c r="AE39" s="1656"/>
      <c r="AF39" s="1656"/>
      <c r="AG39" s="1656"/>
      <c r="AH39" s="1656"/>
    </row>
    <row r="40" spans="1:35" x14ac:dyDescent="0.25">
      <c r="A40" s="1656"/>
      <c r="B40" s="1656"/>
      <c r="C40" s="1656"/>
      <c r="D40" s="1656"/>
      <c r="E40" s="1656"/>
      <c r="F40" s="1656"/>
      <c r="G40" s="1656"/>
      <c r="H40" s="1656"/>
      <c r="I40" s="1656"/>
      <c r="J40" s="1656"/>
      <c r="K40" s="1656"/>
      <c r="L40" s="1656"/>
      <c r="M40" s="1656"/>
      <c r="N40" s="1656"/>
      <c r="O40" s="1656"/>
      <c r="P40" s="1656"/>
      <c r="Q40" s="1656"/>
      <c r="R40" s="1656"/>
      <c r="S40" s="1656"/>
      <c r="T40" s="1656"/>
      <c r="U40" s="1656"/>
      <c r="V40" s="1656"/>
      <c r="W40" s="1656"/>
      <c r="X40" s="1656"/>
      <c r="Y40" s="1656"/>
      <c r="Z40" s="1656"/>
      <c r="AA40" s="1656"/>
      <c r="AB40" s="1656"/>
      <c r="AC40" s="1656"/>
      <c r="AD40" s="1656"/>
      <c r="AE40" s="1656"/>
      <c r="AF40" s="1656"/>
      <c r="AG40" s="1656"/>
      <c r="AH40" s="1656"/>
    </row>
    <row r="41" spans="1:35" x14ac:dyDescent="0.25">
      <c r="A41" s="1656"/>
      <c r="B41" s="1656"/>
      <c r="C41" s="1656"/>
      <c r="D41" s="1656"/>
      <c r="E41" s="1656"/>
      <c r="F41" s="1656"/>
      <c r="G41" s="1656"/>
      <c r="H41" s="1656"/>
      <c r="I41" s="1656"/>
      <c r="J41" s="1656"/>
      <c r="K41" s="1656"/>
      <c r="L41" s="1656"/>
      <c r="M41" s="1656"/>
      <c r="N41" s="1656"/>
      <c r="O41" s="1656"/>
      <c r="P41" s="1656"/>
      <c r="Q41" s="1656"/>
      <c r="R41" s="1656"/>
      <c r="S41" s="1656"/>
      <c r="T41" s="1656"/>
      <c r="U41" s="1656"/>
      <c r="V41" s="1656"/>
      <c r="W41" s="1656"/>
      <c r="X41" s="1656"/>
      <c r="Y41" s="1656"/>
      <c r="Z41" s="1656"/>
      <c r="AA41" s="1656"/>
      <c r="AB41" s="1656"/>
      <c r="AC41" s="1656"/>
      <c r="AD41" s="1656"/>
      <c r="AE41" s="1656"/>
      <c r="AF41" s="1656"/>
      <c r="AG41" s="1656"/>
      <c r="AH41" s="1656"/>
    </row>
    <row r="42" spans="1:35" x14ac:dyDescent="0.25">
      <c r="A42" s="1656"/>
      <c r="B42" s="1656"/>
      <c r="C42" s="1656"/>
      <c r="D42" s="1656"/>
      <c r="E42" s="1656"/>
      <c r="F42" s="1656"/>
      <c r="G42" s="1656"/>
      <c r="H42" s="1656"/>
      <c r="I42" s="1656"/>
      <c r="J42" s="1656"/>
      <c r="K42" s="1656"/>
      <c r="L42" s="1656"/>
      <c r="M42" s="1656"/>
      <c r="N42" s="1656"/>
      <c r="O42" s="1656"/>
      <c r="P42" s="1656"/>
      <c r="Q42" s="1656"/>
      <c r="R42" s="1656"/>
      <c r="S42" s="1656"/>
      <c r="T42" s="1656"/>
      <c r="U42" s="1656"/>
      <c r="V42" s="1656"/>
      <c r="W42" s="1656"/>
      <c r="X42" s="1656"/>
      <c r="Y42" s="1656"/>
      <c r="Z42" s="1656"/>
      <c r="AA42" s="1656"/>
      <c r="AB42" s="1656"/>
      <c r="AC42" s="1656"/>
      <c r="AD42" s="1656"/>
      <c r="AE42" s="1656"/>
      <c r="AF42" s="1656"/>
      <c r="AG42" s="1656"/>
      <c r="AH42" s="1656"/>
    </row>
    <row r="43" spans="1:35" x14ac:dyDescent="0.25">
      <c r="A43" s="1656"/>
      <c r="B43" s="1656"/>
      <c r="C43" s="1656"/>
      <c r="D43" s="1656"/>
      <c r="E43" s="1656"/>
      <c r="F43" s="1656"/>
      <c r="G43" s="1656"/>
      <c r="H43" s="1656"/>
      <c r="I43" s="1656"/>
      <c r="J43" s="1656"/>
      <c r="K43" s="1656"/>
      <c r="L43" s="1656"/>
      <c r="M43" s="1656"/>
      <c r="N43" s="1656"/>
      <c r="O43" s="1656"/>
      <c r="P43" s="1656"/>
      <c r="Q43" s="1656"/>
      <c r="R43" s="1656"/>
      <c r="S43" s="1656"/>
      <c r="T43" s="1656"/>
      <c r="U43" s="1656"/>
      <c r="V43" s="1656"/>
      <c r="W43" s="1656"/>
      <c r="X43" s="1656"/>
      <c r="Y43" s="1656"/>
      <c r="Z43" s="1656"/>
      <c r="AA43" s="1656"/>
      <c r="AB43" s="1656"/>
      <c r="AC43" s="1656"/>
      <c r="AD43" s="1656"/>
      <c r="AE43" s="1656"/>
      <c r="AF43" s="1656"/>
      <c r="AG43" s="1656"/>
      <c r="AH43" s="1656"/>
    </row>
    <row r="44" spans="1:35" x14ac:dyDescent="0.25">
      <c r="A44" s="1656"/>
      <c r="B44" s="1656"/>
      <c r="C44" s="1656"/>
      <c r="D44" s="1656"/>
      <c r="E44" s="1656"/>
      <c r="F44" s="1656"/>
      <c r="G44" s="1656"/>
      <c r="H44" s="1656"/>
      <c r="I44" s="1656"/>
      <c r="J44" s="1656"/>
      <c r="K44" s="1656"/>
      <c r="L44" s="1656"/>
      <c r="M44" s="1656"/>
      <c r="N44" s="1656"/>
      <c r="O44" s="1656"/>
      <c r="P44" s="1656"/>
      <c r="Q44" s="1656"/>
      <c r="R44" s="1656"/>
      <c r="S44" s="1656"/>
      <c r="T44" s="1656"/>
      <c r="U44" s="1656"/>
      <c r="V44" s="1656"/>
      <c r="W44" s="1656"/>
      <c r="X44" s="1656"/>
      <c r="Y44" s="1656"/>
      <c r="Z44" s="1656"/>
      <c r="AA44" s="1656"/>
      <c r="AB44" s="1656"/>
      <c r="AC44" s="1656"/>
      <c r="AD44" s="1656"/>
      <c r="AE44" s="1656"/>
      <c r="AF44" s="1656"/>
      <c r="AG44" s="1656"/>
      <c r="AH44" s="1656"/>
    </row>
    <row r="45" spans="1:35" x14ac:dyDescent="0.25">
      <c r="A45" s="1656"/>
      <c r="B45" s="3222">
        <f>U30+0.01</f>
        <v>18.120000000000019</v>
      </c>
      <c r="C45" s="3222"/>
      <c r="D45" s="3222"/>
      <c r="E45" s="3222"/>
      <c r="F45" s="3222"/>
      <c r="G45" s="3222">
        <f>B45+0.01</f>
        <v>18.13000000000002</v>
      </c>
      <c r="H45" s="3222"/>
      <c r="I45" s="3222"/>
      <c r="J45" s="3222"/>
      <c r="K45" s="3222"/>
      <c r="L45" s="3222"/>
      <c r="M45" s="3222"/>
      <c r="N45" s="3222"/>
      <c r="O45" s="3222">
        <f>G45+0.01</f>
        <v>18.140000000000022</v>
      </c>
      <c r="P45" s="3222"/>
      <c r="Q45" s="3222"/>
      <c r="R45" s="3222"/>
      <c r="S45" s="3222"/>
      <c r="T45" s="3222"/>
      <c r="U45" s="3222"/>
      <c r="V45" s="3222"/>
      <c r="W45" s="3222"/>
      <c r="X45" s="3222"/>
      <c r="Y45" s="3222"/>
      <c r="Z45" s="3222"/>
      <c r="AA45" s="3222"/>
      <c r="AB45" s="3222"/>
      <c r="AC45" s="1656"/>
      <c r="AD45" s="1656"/>
      <c r="AE45" s="1656"/>
      <c r="AF45" s="1656"/>
      <c r="AG45" s="1656"/>
      <c r="AH45" s="1656"/>
    </row>
    <row r="46" spans="1:35" ht="14.45" customHeight="1" x14ac:dyDescent="0.25">
      <c r="B46" s="3212" t="s">
        <v>3995</v>
      </c>
      <c r="C46" s="3213"/>
      <c r="D46" s="3213"/>
      <c r="E46" s="3213"/>
      <c r="F46" s="3214"/>
      <c r="G46" s="3160" t="s">
        <v>3634</v>
      </c>
      <c r="H46" s="3200"/>
      <c r="I46" s="3200"/>
      <c r="J46" s="3200"/>
      <c r="K46" s="3200"/>
      <c r="L46" s="3200"/>
      <c r="M46" s="3200"/>
      <c r="N46" s="3161"/>
      <c r="O46" s="3160" t="s">
        <v>3635</v>
      </c>
      <c r="P46" s="3200"/>
      <c r="Q46" s="3200"/>
      <c r="R46" s="3200"/>
      <c r="S46" s="3200"/>
      <c r="T46" s="3200"/>
      <c r="U46" s="3200"/>
      <c r="V46" s="3200"/>
      <c r="W46" s="3200"/>
      <c r="X46" s="3200"/>
      <c r="Y46" s="3200"/>
      <c r="Z46" s="3200"/>
      <c r="AA46" s="3200"/>
      <c r="AB46" s="3161"/>
    </row>
    <row r="47" spans="1:35" ht="14.45" customHeight="1" x14ac:dyDescent="0.25">
      <c r="B47" s="3215"/>
      <c r="C47" s="3216"/>
      <c r="D47" s="3216"/>
      <c r="E47" s="3216"/>
      <c r="F47" s="3217"/>
      <c r="G47" s="3201"/>
      <c r="H47" s="3202"/>
      <c r="I47" s="3202"/>
      <c r="J47" s="3202"/>
      <c r="K47" s="3202"/>
      <c r="L47" s="3202"/>
      <c r="M47" s="3202"/>
      <c r="N47" s="3203"/>
      <c r="O47" s="3201"/>
      <c r="P47" s="3202"/>
      <c r="Q47" s="3202"/>
      <c r="R47" s="3202"/>
      <c r="S47" s="3202"/>
      <c r="T47" s="3202"/>
      <c r="U47" s="3202"/>
      <c r="V47" s="3202"/>
      <c r="W47" s="3202"/>
      <c r="X47" s="3202"/>
      <c r="Y47" s="3202"/>
      <c r="Z47" s="3202"/>
      <c r="AA47" s="3202"/>
      <c r="AB47" s="3203"/>
      <c r="AC47" s="1664"/>
      <c r="AD47" s="1665"/>
      <c r="AE47" s="1665"/>
      <c r="AF47" s="1665"/>
      <c r="AG47" s="1665"/>
      <c r="AH47" s="1665"/>
    </row>
    <row r="48" spans="1:35" ht="14.45" customHeight="1" x14ac:dyDescent="0.25">
      <c r="B48" s="3215"/>
      <c r="C48" s="3216"/>
      <c r="D48" s="3216"/>
      <c r="E48" s="3216"/>
      <c r="F48" s="3217"/>
      <c r="G48" s="3201"/>
      <c r="H48" s="3202"/>
      <c r="I48" s="3202"/>
      <c r="J48" s="3202"/>
      <c r="K48" s="3202"/>
      <c r="L48" s="3202"/>
      <c r="M48" s="3202"/>
      <c r="N48" s="3203"/>
      <c r="O48" s="3201"/>
      <c r="P48" s="3202"/>
      <c r="Q48" s="3202"/>
      <c r="R48" s="3202"/>
      <c r="S48" s="3202"/>
      <c r="T48" s="3202"/>
      <c r="U48" s="3202"/>
      <c r="V48" s="3202"/>
      <c r="W48" s="3202"/>
      <c r="X48" s="3202"/>
      <c r="Y48" s="3202"/>
      <c r="Z48" s="3202"/>
      <c r="AA48" s="3202"/>
      <c r="AB48" s="3203"/>
      <c r="AC48" s="1664"/>
      <c r="AD48" s="1665"/>
      <c r="AE48" s="1665"/>
      <c r="AF48" s="1665"/>
      <c r="AG48" s="1665"/>
      <c r="AH48" s="1665"/>
    </row>
    <row r="49" spans="1:28" ht="14.45" customHeight="1" x14ac:dyDescent="0.25">
      <c r="B49" s="3215"/>
      <c r="C49" s="3216"/>
      <c r="D49" s="3216"/>
      <c r="E49" s="3216"/>
      <c r="F49" s="3217"/>
      <c r="G49" s="3201"/>
      <c r="H49" s="3202"/>
      <c r="I49" s="3202"/>
      <c r="J49" s="3202"/>
      <c r="K49" s="3202"/>
      <c r="L49" s="3202"/>
      <c r="M49" s="3202"/>
      <c r="N49" s="3203"/>
      <c r="O49" s="3204"/>
      <c r="P49" s="3205"/>
      <c r="Q49" s="3205"/>
      <c r="R49" s="3205"/>
      <c r="S49" s="3205"/>
      <c r="T49" s="3205"/>
      <c r="U49" s="3205"/>
      <c r="V49" s="3205"/>
      <c r="W49" s="3205"/>
      <c r="X49" s="3205"/>
      <c r="Y49" s="3205"/>
      <c r="Z49" s="3205"/>
      <c r="AA49" s="3205"/>
      <c r="AB49" s="3206"/>
    </row>
    <row r="50" spans="1:28" ht="14.45" customHeight="1" x14ac:dyDescent="0.25">
      <c r="B50" s="3218"/>
      <c r="C50" s="3219"/>
      <c r="D50" s="3219"/>
      <c r="E50" s="3219"/>
      <c r="F50" s="3220"/>
      <c r="G50" s="3204"/>
      <c r="H50" s="3205"/>
      <c r="I50" s="3205"/>
      <c r="J50" s="3205"/>
      <c r="K50" s="3205"/>
      <c r="L50" s="3205"/>
      <c r="M50" s="3205"/>
      <c r="N50" s="3206"/>
      <c r="O50" s="3196" t="s">
        <v>3185</v>
      </c>
      <c r="P50" s="3196"/>
      <c r="Q50" s="3196"/>
      <c r="R50" s="3196"/>
      <c r="S50" s="3197" t="s">
        <v>3186</v>
      </c>
      <c r="T50" s="3198"/>
      <c r="U50" s="3199"/>
      <c r="V50" s="3196" t="s">
        <v>3187</v>
      </c>
      <c r="W50" s="3196"/>
      <c r="X50" s="3196"/>
      <c r="Y50" s="3196" t="s">
        <v>3188</v>
      </c>
      <c r="Z50" s="3196"/>
      <c r="AA50" s="3196"/>
      <c r="AB50" s="3196"/>
    </row>
    <row r="51" spans="1:28" ht="14.45" customHeight="1" x14ac:dyDescent="0.25">
      <c r="B51" s="3168" t="s">
        <v>3189</v>
      </c>
      <c r="C51" s="3169"/>
      <c r="D51" s="3170"/>
      <c r="E51" s="1666" t="s">
        <v>3190</v>
      </c>
      <c r="F51" s="1667"/>
      <c r="G51" s="3168" t="s">
        <v>3191</v>
      </c>
      <c r="H51" s="3169"/>
      <c r="I51" s="3169"/>
      <c r="J51" s="3170"/>
      <c r="K51" s="3168" t="s">
        <v>3729</v>
      </c>
      <c r="L51" s="3169"/>
      <c r="M51" s="3169"/>
      <c r="N51" s="3170"/>
      <c r="O51" s="3168" t="s">
        <v>3192</v>
      </c>
      <c r="P51" s="3170"/>
      <c r="Q51" s="3168" t="s">
        <v>3193</v>
      </c>
      <c r="R51" s="3170"/>
      <c r="S51" s="3168" t="s">
        <v>3194</v>
      </c>
      <c r="T51" s="3170"/>
      <c r="U51" s="754" t="s">
        <v>3195</v>
      </c>
      <c r="V51" s="3168" t="s">
        <v>3196</v>
      </c>
      <c r="W51" s="3170"/>
      <c r="X51" s="754" t="s">
        <v>3197</v>
      </c>
      <c r="Y51" s="3168" t="s">
        <v>3198</v>
      </c>
      <c r="Z51" s="3170"/>
      <c r="AA51" s="3168" t="s">
        <v>3199</v>
      </c>
      <c r="AB51" s="3170"/>
    </row>
    <row r="52" spans="1:28" ht="14.45" customHeight="1" x14ac:dyDescent="0.25">
      <c r="A52" s="2060">
        <v>1</v>
      </c>
      <c r="B52" s="2061" t="s">
        <v>3660</v>
      </c>
      <c r="C52" s="2060"/>
      <c r="D52" s="2062"/>
      <c r="E52" s="2063"/>
      <c r="F52" s="2062"/>
      <c r="G52" s="2063"/>
      <c r="H52" s="2061"/>
      <c r="I52" s="2061"/>
      <c r="J52" s="2062"/>
      <c r="K52" s="2063" t="s">
        <v>4119</v>
      </c>
      <c r="L52" s="2061"/>
      <c r="M52" s="2061"/>
      <c r="N52" s="2062"/>
      <c r="O52" s="2063"/>
      <c r="P52" s="2062"/>
      <c r="Q52" s="2063"/>
      <c r="R52" s="2062"/>
      <c r="S52" s="2063"/>
      <c r="T52" s="2062"/>
      <c r="U52" s="2064"/>
      <c r="V52" s="2063"/>
      <c r="W52" s="2062"/>
      <c r="X52" s="2064"/>
      <c r="Y52" s="2063"/>
      <c r="Z52" s="2062"/>
      <c r="AA52" s="2063"/>
      <c r="AB52" s="2062"/>
    </row>
    <row r="53" spans="1:28" ht="14.45" customHeight="1" x14ac:dyDescent="0.25">
      <c r="A53" s="2060">
        <v>2</v>
      </c>
      <c r="B53" s="2062" t="s">
        <v>3661</v>
      </c>
      <c r="C53" s="2061"/>
      <c r="D53" s="2060"/>
      <c r="E53" s="2063"/>
      <c r="F53" s="2062"/>
      <c r="G53" s="2063"/>
      <c r="H53" s="2061"/>
      <c r="I53" s="2061"/>
      <c r="J53" s="2062"/>
      <c r="K53" s="2063" t="s">
        <v>4119</v>
      </c>
      <c r="L53" s="2061"/>
      <c r="M53" s="2061"/>
      <c r="N53" s="2062"/>
      <c r="O53" s="2063"/>
      <c r="P53" s="2062"/>
      <c r="Q53" s="2063"/>
      <c r="R53" s="2062"/>
      <c r="S53" s="2063"/>
      <c r="T53" s="2062"/>
      <c r="U53" s="2064"/>
      <c r="V53" s="2063"/>
      <c r="W53" s="2062"/>
      <c r="X53" s="2064"/>
      <c r="Y53" s="2063"/>
      <c r="Z53" s="2062"/>
      <c r="AA53" s="2063"/>
      <c r="AB53" s="2062"/>
    </row>
    <row r="54" spans="1:28" ht="14.45" customHeight="1" x14ac:dyDescent="0.25">
      <c r="A54" s="2060">
        <v>3</v>
      </c>
      <c r="B54" s="2063" t="s">
        <v>3662</v>
      </c>
      <c r="C54" s="2061"/>
      <c r="D54" s="2062"/>
      <c r="E54" s="2063"/>
      <c r="F54" s="2062"/>
      <c r="G54" s="2063"/>
      <c r="H54" s="2061"/>
      <c r="I54" s="2061"/>
      <c r="J54" s="2062"/>
      <c r="K54" s="2063" t="s">
        <v>4119</v>
      </c>
      <c r="L54" s="2061"/>
      <c r="M54" s="2061"/>
      <c r="N54" s="2062"/>
      <c r="O54" s="2063"/>
      <c r="P54" s="2062"/>
      <c r="Q54" s="2063"/>
      <c r="R54" s="2062"/>
      <c r="S54" s="2063"/>
      <c r="T54" s="2062"/>
      <c r="U54" s="2064"/>
      <c r="V54" s="2063"/>
      <c r="W54" s="2062"/>
      <c r="X54" s="2064"/>
      <c r="Y54" s="2063"/>
      <c r="Z54" s="2062"/>
      <c r="AA54" s="2063"/>
      <c r="AB54" s="2062"/>
    </row>
    <row r="55" spans="1:28" ht="14.45" customHeight="1" x14ac:dyDescent="0.25">
      <c r="A55" s="2060">
        <v>4</v>
      </c>
      <c r="B55" s="2063" t="s">
        <v>3663</v>
      </c>
      <c r="C55" s="2061"/>
      <c r="D55" s="2062"/>
      <c r="E55" s="2063"/>
      <c r="F55" s="2062"/>
      <c r="G55" s="2063"/>
      <c r="H55" s="2061"/>
      <c r="I55" s="2061"/>
      <c r="J55" s="2062"/>
      <c r="K55" s="2063" t="s">
        <v>4119</v>
      </c>
      <c r="L55" s="2061"/>
      <c r="M55" s="2061"/>
      <c r="N55" s="2062"/>
      <c r="O55" s="2063"/>
      <c r="P55" s="2062"/>
      <c r="Q55" s="2063"/>
      <c r="R55" s="2062"/>
      <c r="S55" s="2063"/>
      <c r="T55" s="2062"/>
      <c r="U55" s="2064"/>
      <c r="V55" s="2063"/>
      <c r="W55" s="2062"/>
      <c r="X55" s="2064"/>
      <c r="Y55" s="2063"/>
      <c r="Z55" s="2062"/>
      <c r="AA55" s="2063"/>
      <c r="AB55" s="2062"/>
    </row>
    <row r="56" spans="1:28" ht="14.45" customHeight="1" x14ac:dyDescent="0.25">
      <c r="A56" s="2060">
        <v>5</v>
      </c>
      <c r="B56" s="2063" t="s">
        <v>3664</v>
      </c>
      <c r="C56" s="2061"/>
      <c r="D56" s="2062"/>
      <c r="E56" s="2063"/>
      <c r="F56" s="2062"/>
      <c r="G56" s="2063"/>
      <c r="H56" s="2061"/>
      <c r="I56" s="2061"/>
      <c r="J56" s="2062"/>
      <c r="K56" s="2063" t="s">
        <v>4119</v>
      </c>
      <c r="L56" s="2061"/>
      <c r="M56" s="2061"/>
      <c r="N56" s="2062"/>
      <c r="O56" s="2063"/>
      <c r="P56" s="2062"/>
      <c r="Q56" s="2063"/>
      <c r="R56" s="2062"/>
      <c r="S56" s="2063"/>
      <c r="T56" s="2062"/>
      <c r="U56" s="2064"/>
      <c r="V56" s="2063"/>
      <c r="W56" s="2062"/>
      <c r="X56" s="2064"/>
      <c r="Y56" s="2063"/>
      <c r="Z56" s="2062"/>
      <c r="AA56" s="2063"/>
      <c r="AB56" s="2062"/>
    </row>
    <row r="57" spans="1:28" ht="14.45" customHeight="1" x14ac:dyDescent="0.25">
      <c r="A57" s="2060"/>
      <c r="B57" s="2063"/>
      <c r="C57" s="2061"/>
      <c r="D57" s="2062"/>
      <c r="E57" s="2063"/>
      <c r="F57" s="2062"/>
      <c r="G57" s="2063"/>
      <c r="H57" s="2061"/>
      <c r="I57" s="2061"/>
      <c r="J57" s="2062"/>
      <c r="K57" s="2063"/>
      <c r="L57" s="2061"/>
      <c r="M57" s="2061"/>
      <c r="N57" s="2062"/>
      <c r="O57" s="2063"/>
      <c r="P57" s="2062"/>
      <c r="Q57" s="2063"/>
      <c r="R57" s="2062"/>
      <c r="S57" s="2063"/>
      <c r="T57" s="2062"/>
      <c r="U57" s="2064"/>
      <c r="V57" s="2063"/>
      <c r="W57" s="2062"/>
      <c r="X57" s="2064"/>
      <c r="Y57" s="2063"/>
      <c r="Z57" s="2062"/>
      <c r="AA57" s="2063"/>
      <c r="AB57" s="2062"/>
    </row>
    <row r="58" spans="1:28" ht="14.45" customHeight="1" x14ac:dyDescent="0.25">
      <c r="A58" s="2060"/>
      <c r="B58" s="2063"/>
      <c r="C58" s="2061"/>
      <c r="D58" s="2062"/>
      <c r="E58" s="2063"/>
      <c r="F58" s="2062"/>
      <c r="G58" s="2063"/>
      <c r="H58" s="2061"/>
      <c r="I58" s="2061"/>
      <c r="J58" s="2062"/>
      <c r="K58" s="2063"/>
      <c r="L58" s="2061"/>
      <c r="M58" s="2061"/>
      <c r="N58" s="2062"/>
      <c r="O58" s="2063"/>
      <c r="P58" s="2062"/>
      <c r="Q58" s="2063"/>
      <c r="R58" s="2062"/>
      <c r="S58" s="2063"/>
      <c r="T58" s="2062"/>
      <c r="U58" s="2064"/>
      <c r="V58" s="2063"/>
      <c r="W58" s="2062"/>
      <c r="X58" s="2064"/>
      <c r="Y58" s="2063"/>
      <c r="Z58" s="2062"/>
      <c r="AA58" s="2063"/>
      <c r="AB58" s="2062"/>
    </row>
    <row r="59" spans="1:28" ht="14.45" customHeight="1" x14ac:dyDescent="0.25">
      <c r="A59" s="2060"/>
      <c r="B59" s="2063"/>
      <c r="C59" s="2061"/>
      <c r="D59" s="2062"/>
      <c r="E59" s="2063"/>
      <c r="F59" s="2062"/>
      <c r="G59" s="2063"/>
      <c r="H59" s="2061"/>
      <c r="I59" s="2061"/>
      <c r="J59" s="2062"/>
      <c r="K59" s="2063"/>
      <c r="L59" s="2061"/>
      <c r="M59" s="2061"/>
      <c r="N59" s="2062"/>
      <c r="O59" s="2063"/>
      <c r="P59" s="2062"/>
      <c r="Q59" s="2063"/>
      <c r="R59" s="2062"/>
      <c r="S59" s="2063"/>
      <c r="T59" s="2062"/>
      <c r="U59" s="2064"/>
      <c r="V59" s="2063"/>
      <c r="W59" s="2062"/>
      <c r="X59" s="2064"/>
      <c r="Y59" s="2063"/>
      <c r="Z59" s="2062"/>
      <c r="AA59" s="2063"/>
      <c r="AB59" s="2062"/>
    </row>
    <row r="60" spans="1:28" ht="14.45" customHeight="1" x14ac:dyDescent="0.25">
      <c r="A60" s="2060"/>
      <c r="B60" s="2063"/>
      <c r="C60" s="2061"/>
      <c r="D60" s="2062"/>
      <c r="E60" s="2063"/>
      <c r="F60" s="2062"/>
      <c r="G60" s="2063"/>
      <c r="H60" s="2061"/>
      <c r="I60" s="2061"/>
      <c r="J60" s="2062"/>
      <c r="K60" s="2063"/>
      <c r="L60" s="2061"/>
      <c r="M60" s="2061"/>
      <c r="N60" s="2062"/>
      <c r="O60" s="2063"/>
      <c r="P60" s="2062"/>
      <c r="Q60" s="2063"/>
      <c r="R60" s="2062"/>
      <c r="S60" s="2063"/>
      <c r="T60" s="2062"/>
      <c r="U60" s="2064"/>
      <c r="V60" s="2063"/>
      <c r="W60" s="2062"/>
      <c r="X60" s="2064"/>
      <c r="Y60" s="2063"/>
      <c r="Z60" s="2062"/>
      <c r="AA60" s="2063"/>
      <c r="AB60" s="2062"/>
    </row>
    <row r="61" spans="1:28" ht="14.45" customHeight="1" x14ac:dyDescent="0.25"/>
    <row r="62" spans="1:28" ht="14.45" customHeight="1" x14ac:dyDescent="0.25"/>
    <row r="63" spans="1:28" ht="14.45" customHeight="1" x14ac:dyDescent="0.25"/>
    <row r="64" spans="1:28" ht="14.45" customHeight="1" x14ac:dyDescent="0.25">
      <c r="I64" s="3167">
        <f>O45+0.01</f>
        <v>18.150000000000023</v>
      </c>
      <c r="J64" s="3167"/>
      <c r="P64" s="3167">
        <f>I64+0.01</f>
        <v>18.160000000000025</v>
      </c>
      <c r="Q64" s="3167"/>
      <c r="W64" s="3167">
        <f>P64+0.01</f>
        <v>18.170000000000027</v>
      </c>
      <c r="X64" s="3167"/>
    </row>
    <row r="65" spans="1:28" ht="14.45" customHeight="1" x14ac:dyDescent="0.25">
      <c r="G65" s="3171" t="s">
        <v>3200</v>
      </c>
      <c r="H65" s="3172"/>
      <c r="I65" s="3172"/>
      <c r="J65" s="3172"/>
      <c r="K65" s="3172"/>
      <c r="L65" s="3172"/>
      <c r="M65" s="3173"/>
      <c r="N65" s="3171" t="s">
        <v>3201</v>
      </c>
      <c r="O65" s="3172"/>
      <c r="P65" s="3172"/>
      <c r="Q65" s="3172"/>
      <c r="R65" s="3172"/>
      <c r="S65" s="3173"/>
      <c r="T65" s="3160" t="s">
        <v>3202</v>
      </c>
      <c r="U65" s="3200"/>
      <c r="V65" s="3200"/>
      <c r="W65" s="3200"/>
      <c r="X65" s="3200"/>
      <c r="Y65" s="3200"/>
      <c r="Z65" s="3200"/>
      <c r="AA65" s="3200"/>
      <c r="AB65" s="3161"/>
    </row>
    <row r="66" spans="1:28" ht="14.45" customHeight="1" x14ac:dyDescent="0.25">
      <c r="G66" s="3174"/>
      <c r="H66" s="3175"/>
      <c r="I66" s="3175"/>
      <c r="J66" s="3175"/>
      <c r="K66" s="3175"/>
      <c r="L66" s="3175"/>
      <c r="M66" s="3176"/>
      <c r="N66" s="3174"/>
      <c r="O66" s="3175"/>
      <c r="P66" s="3175"/>
      <c r="Q66" s="3175"/>
      <c r="R66" s="3175"/>
      <c r="S66" s="3176"/>
      <c r="T66" s="3201"/>
      <c r="U66" s="3202"/>
      <c r="V66" s="3202"/>
      <c r="W66" s="3202"/>
      <c r="X66" s="3202"/>
      <c r="Y66" s="3202"/>
      <c r="Z66" s="3202"/>
      <c r="AA66" s="3202"/>
      <c r="AB66" s="3203"/>
    </row>
    <row r="67" spans="1:28" ht="14.45" customHeight="1" x14ac:dyDescent="0.25">
      <c r="G67" s="2058">
        <v>1</v>
      </c>
      <c r="H67" s="2059" t="s">
        <v>3631</v>
      </c>
      <c r="I67" s="2059"/>
      <c r="J67" s="2059"/>
      <c r="K67" s="2059"/>
      <c r="L67" s="1653"/>
      <c r="M67" s="1654"/>
      <c r="N67" s="1669">
        <v>1</v>
      </c>
      <c r="O67" s="1653" t="s">
        <v>3203</v>
      </c>
      <c r="P67" s="1653"/>
      <c r="Q67" s="1653"/>
      <c r="R67" s="1653"/>
      <c r="S67" s="1654"/>
      <c r="T67" s="3201"/>
      <c r="U67" s="3202"/>
      <c r="V67" s="3202"/>
      <c r="W67" s="3202"/>
      <c r="X67" s="3202"/>
      <c r="Y67" s="3202"/>
      <c r="Z67" s="3202"/>
      <c r="AA67" s="3202"/>
      <c r="AB67" s="3203"/>
    </row>
    <row r="68" spans="1:28" ht="14.45" customHeight="1" x14ac:dyDescent="0.25">
      <c r="G68" s="1655">
        <v>2</v>
      </c>
      <c r="H68" s="1656" t="s">
        <v>3204</v>
      </c>
      <c r="I68" s="1656"/>
      <c r="J68" s="1656"/>
      <c r="K68" s="1656"/>
      <c r="L68" s="1656"/>
      <c r="M68" s="1657"/>
      <c r="N68" s="1655">
        <v>2</v>
      </c>
      <c r="O68" s="1656" t="s">
        <v>3205</v>
      </c>
      <c r="P68" s="1656"/>
      <c r="Q68" s="1656"/>
      <c r="R68" s="1656"/>
      <c r="S68" s="1657"/>
      <c r="T68" s="3201"/>
      <c r="U68" s="3202"/>
      <c r="V68" s="3202"/>
      <c r="W68" s="3202"/>
      <c r="X68" s="3202"/>
      <c r="Y68" s="3202"/>
      <c r="Z68" s="3202"/>
      <c r="AA68" s="3202"/>
      <c r="AB68" s="3203"/>
    </row>
    <row r="69" spans="1:28" ht="14.45" customHeight="1" x14ac:dyDescent="0.25">
      <c r="G69" s="1655">
        <v>3</v>
      </c>
      <c r="H69" s="1656" t="s">
        <v>3206</v>
      </c>
      <c r="I69" s="1656"/>
      <c r="J69" s="1656"/>
      <c r="K69" s="1656"/>
      <c r="L69" s="1656"/>
      <c r="M69" s="1657"/>
      <c r="N69" s="1655">
        <v>3</v>
      </c>
      <c r="O69" s="1656" t="s">
        <v>3207</v>
      </c>
      <c r="P69" s="1656"/>
      <c r="Q69" s="1656"/>
      <c r="R69" s="1656"/>
      <c r="S69" s="1657"/>
      <c r="T69" s="3201"/>
      <c r="U69" s="3202"/>
      <c r="V69" s="3202"/>
      <c r="W69" s="3202"/>
      <c r="X69" s="3202"/>
      <c r="Y69" s="3202"/>
      <c r="Z69" s="3202"/>
      <c r="AA69" s="3202"/>
      <c r="AB69" s="3203"/>
    </row>
    <row r="70" spans="1:28" ht="14.45" customHeight="1" x14ac:dyDescent="0.25">
      <c r="C70" s="3167">
        <f>B45</f>
        <v>18.120000000000019</v>
      </c>
      <c r="D70" s="3167"/>
      <c r="G70" s="1658"/>
      <c r="H70" s="1659"/>
      <c r="I70" s="1659"/>
      <c r="J70" s="1659"/>
      <c r="K70" s="1659"/>
      <c r="L70" s="1659"/>
      <c r="M70" s="1660"/>
      <c r="N70" s="1658">
        <v>4</v>
      </c>
      <c r="O70" s="1659" t="s">
        <v>3208</v>
      </c>
      <c r="P70" s="1659"/>
      <c r="Q70" s="1659"/>
      <c r="R70" s="1659"/>
      <c r="S70" s="1660"/>
      <c r="T70" s="3204"/>
      <c r="U70" s="3205"/>
      <c r="V70" s="3205"/>
      <c r="W70" s="3205"/>
      <c r="X70" s="3205"/>
      <c r="Y70" s="3205"/>
      <c r="Z70" s="3205"/>
      <c r="AA70" s="3205"/>
      <c r="AB70" s="3206"/>
    </row>
    <row r="71" spans="1:28" ht="14.45" customHeight="1" x14ac:dyDescent="0.25">
      <c r="B71" s="3168" t="s">
        <v>3209</v>
      </c>
      <c r="C71" s="3169"/>
      <c r="D71" s="3170"/>
      <c r="E71" s="1666" t="s">
        <v>3210</v>
      </c>
      <c r="F71" s="1670"/>
      <c r="G71" s="3168" t="s">
        <v>3211</v>
      </c>
      <c r="H71" s="3169"/>
      <c r="I71" s="3169"/>
      <c r="J71" s="3169"/>
      <c r="K71" s="3169"/>
      <c r="L71" s="3169"/>
      <c r="M71" s="3170"/>
      <c r="N71" s="3168" t="s">
        <v>3212</v>
      </c>
      <c r="O71" s="3169"/>
      <c r="P71" s="3169"/>
      <c r="Q71" s="3169"/>
      <c r="R71" s="3169"/>
      <c r="S71" s="3170"/>
      <c r="T71" s="3168" t="s">
        <v>3213</v>
      </c>
      <c r="U71" s="3169"/>
      <c r="V71" s="3169"/>
      <c r="W71" s="3169"/>
      <c r="X71" s="3169"/>
      <c r="Y71" s="3169"/>
      <c r="Z71" s="3169"/>
      <c r="AA71" s="3169"/>
      <c r="AB71" s="3170"/>
    </row>
    <row r="72" spans="1:28" ht="14.45" customHeight="1" x14ac:dyDescent="0.25">
      <c r="A72" s="1111">
        <v>1</v>
      </c>
      <c r="B72" s="1661"/>
      <c r="C72" s="1662"/>
      <c r="D72" s="1663"/>
      <c r="E72" s="1661"/>
      <c r="F72" s="1663"/>
      <c r="G72" s="1661"/>
      <c r="H72" s="1662"/>
      <c r="I72" s="1662"/>
      <c r="J72" s="1662"/>
      <c r="K72" s="1662"/>
      <c r="L72" s="1662"/>
      <c r="M72" s="1663"/>
      <c r="N72" s="1661"/>
      <c r="O72" s="1662"/>
      <c r="P72" s="1662"/>
      <c r="Q72" s="1662"/>
      <c r="R72" s="1662"/>
      <c r="S72" s="1663"/>
      <c r="T72" s="1661"/>
      <c r="U72" s="1662"/>
      <c r="V72" s="1662"/>
      <c r="W72" s="1662"/>
      <c r="X72" s="1662"/>
      <c r="Y72" s="1662"/>
      <c r="Z72" s="1662"/>
      <c r="AA72" s="1662"/>
      <c r="AB72" s="1663"/>
    </row>
    <row r="73" spans="1:28" ht="14.45" customHeight="1" x14ac:dyDescent="0.25">
      <c r="A73" s="1111">
        <v>2</v>
      </c>
      <c r="B73" s="1661"/>
      <c r="C73" s="1662"/>
      <c r="D73" s="1663"/>
      <c r="E73" s="1661"/>
      <c r="F73" s="1663"/>
      <c r="G73" s="1661"/>
      <c r="H73" s="1662"/>
      <c r="I73" s="1662"/>
      <c r="J73" s="1662"/>
      <c r="K73" s="1662"/>
      <c r="L73" s="1662"/>
      <c r="M73" s="1663"/>
      <c r="N73" s="1661"/>
      <c r="O73" s="1662"/>
      <c r="P73" s="1662"/>
      <c r="Q73" s="1662"/>
      <c r="R73" s="1662"/>
      <c r="S73" s="1663"/>
      <c r="T73" s="1661"/>
      <c r="U73" s="1662"/>
      <c r="V73" s="1662"/>
      <c r="W73" s="1662"/>
      <c r="X73" s="1662"/>
      <c r="Y73" s="1662"/>
      <c r="Z73" s="1662"/>
      <c r="AA73" s="1662"/>
      <c r="AB73" s="1663"/>
    </row>
    <row r="74" spans="1:28" ht="14.45" customHeight="1" x14ac:dyDescent="0.25">
      <c r="A74" s="1111">
        <v>3</v>
      </c>
      <c r="B74" s="1661"/>
      <c r="C74" s="1662"/>
      <c r="D74" s="1663"/>
      <c r="E74" s="1661"/>
      <c r="F74" s="1663"/>
      <c r="G74" s="1661"/>
      <c r="H74" s="1662"/>
      <c r="I74" s="1662"/>
      <c r="J74" s="1662"/>
      <c r="K74" s="1662"/>
      <c r="L74" s="1662"/>
      <c r="M74" s="1663"/>
      <c r="N74" s="1661"/>
      <c r="O74" s="1662"/>
      <c r="P74" s="1662"/>
      <c r="Q74" s="1662"/>
      <c r="R74" s="1662"/>
      <c r="S74" s="1663"/>
      <c r="T74" s="1661"/>
      <c r="U74" s="1662"/>
      <c r="V74" s="1662"/>
      <c r="W74" s="1662"/>
      <c r="X74" s="1662"/>
      <c r="Y74" s="1662"/>
      <c r="Z74" s="1662"/>
      <c r="AA74" s="1662"/>
      <c r="AB74" s="1663"/>
    </row>
    <row r="75" spans="1:28" ht="14.45" customHeight="1" x14ac:dyDescent="0.25">
      <c r="A75" s="1111">
        <v>4</v>
      </c>
      <c r="B75" s="1661"/>
      <c r="C75" s="1662"/>
      <c r="D75" s="1663"/>
      <c r="E75" s="1661"/>
      <c r="F75" s="1663"/>
      <c r="G75" s="1661"/>
      <c r="H75" s="1662"/>
      <c r="I75" s="1662"/>
      <c r="J75" s="1662"/>
      <c r="K75" s="1662"/>
      <c r="L75" s="1662"/>
      <c r="M75" s="1663"/>
      <c r="N75" s="1661"/>
      <c r="O75" s="1662"/>
      <c r="P75" s="1662"/>
      <c r="Q75" s="1662"/>
      <c r="R75" s="1662"/>
      <c r="S75" s="1663"/>
      <c r="T75" s="1661"/>
      <c r="U75" s="1662"/>
      <c r="V75" s="1662"/>
      <c r="W75" s="1662"/>
      <c r="X75" s="1662"/>
      <c r="Y75" s="1662"/>
      <c r="Z75" s="1662"/>
      <c r="AA75" s="1662"/>
      <c r="AB75" s="1663"/>
    </row>
    <row r="76" spans="1:28" ht="14.45" customHeight="1" x14ac:dyDescent="0.25">
      <c r="A76" s="1111">
        <v>5</v>
      </c>
      <c r="B76" s="1661"/>
      <c r="C76" s="1662"/>
      <c r="D76" s="1663"/>
      <c r="E76" s="1661"/>
      <c r="F76" s="1663"/>
      <c r="G76" s="1661"/>
      <c r="H76" s="1662"/>
      <c r="I76" s="1662"/>
      <c r="J76" s="1662"/>
      <c r="K76" s="1662"/>
      <c r="L76" s="1662"/>
      <c r="M76" s="1663"/>
      <c r="N76" s="1661"/>
      <c r="O76" s="1662"/>
      <c r="P76" s="1662"/>
      <c r="Q76" s="1662"/>
      <c r="R76" s="1662"/>
      <c r="S76" s="1663"/>
      <c r="T76" s="1661"/>
      <c r="U76" s="1662"/>
      <c r="V76" s="1662"/>
      <c r="W76" s="1662"/>
      <c r="X76" s="1662"/>
      <c r="Y76" s="1662"/>
      <c r="Z76" s="1662"/>
      <c r="AA76" s="1662"/>
      <c r="AB76" s="1663"/>
    </row>
    <row r="77" spans="1:28" x14ac:dyDescent="0.25">
      <c r="U77" s="1656"/>
      <c r="V77" s="1656"/>
      <c r="W77" s="1656"/>
      <c r="X77" s="1656"/>
      <c r="Y77" s="1656"/>
      <c r="Z77" s="1656"/>
      <c r="AA77" s="1656"/>
      <c r="AB77" s="1656"/>
    </row>
    <row r="78" spans="1:28" x14ac:dyDescent="0.25">
      <c r="U78" s="1656"/>
      <c r="V78" s="1656"/>
      <c r="W78" s="1656"/>
      <c r="X78" s="1656"/>
      <c r="Y78" s="1656"/>
      <c r="Z78" s="1656"/>
      <c r="AA78" s="1656"/>
      <c r="AB78" s="1656"/>
    </row>
    <row r="79" spans="1:28" x14ac:dyDescent="0.25">
      <c r="U79" s="1656"/>
      <c r="V79" s="1656"/>
      <c r="W79" s="1656"/>
      <c r="X79" s="1656"/>
      <c r="Y79" s="1656"/>
      <c r="Z79" s="1656"/>
      <c r="AA79" s="1656"/>
      <c r="AB79" s="1656"/>
    </row>
    <row r="80" spans="1:28" x14ac:dyDescent="0.25">
      <c r="U80" s="1656"/>
      <c r="V80" s="1656"/>
      <c r="W80" s="1656"/>
      <c r="X80" s="1656"/>
      <c r="Y80" s="1656"/>
      <c r="Z80" s="1656"/>
      <c r="AA80" s="1656"/>
      <c r="AB80" s="1656"/>
    </row>
    <row r="82" spans="1:30" ht="14.45" customHeight="1" x14ac:dyDescent="0.25">
      <c r="A82" s="728"/>
      <c r="B82" s="728"/>
      <c r="C82" s="3167">
        <f>W64+0.01</f>
        <v>18.180000000000028</v>
      </c>
      <c r="D82" s="3167"/>
      <c r="I82" s="3167">
        <f>C82+0.01</f>
        <v>18.19000000000003</v>
      </c>
      <c r="J82" s="3167"/>
      <c r="O82" s="3186">
        <f>I82+0.01</f>
        <v>18.200000000000031</v>
      </c>
      <c r="P82" s="3186"/>
      <c r="Q82" s="3186"/>
      <c r="R82" s="3186"/>
      <c r="S82" s="3186"/>
      <c r="T82" s="3186"/>
      <c r="U82" s="3186"/>
      <c r="V82" s="3186"/>
      <c r="W82" s="3186"/>
      <c r="X82" s="3186"/>
      <c r="Y82" s="3186"/>
      <c r="Z82" s="3186"/>
      <c r="AA82" s="3186"/>
      <c r="AB82" s="3186"/>
    </row>
    <row r="83" spans="1:30" ht="14.45" customHeight="1" x14ac:dyDescent="0.25">
      <c r="B83" s="3187" t="s">
        <v>3632</v>
      </c>
      <c r="C83" s="3188"/>
      <c r="D83" s="3188"/>
      <c r="E83" s="3188"/>
      <c r="F83" s="3189"/>
      <c r="G83" s="3177" t="s">
        <v>3214</v>
      </c>
      <c r="H83" s="3178"/>
      <c r="I83" s="3178"/>
      <c r="J83" s="3178"/>
      <c r="K83" s="3178"/>
      <c r="L83" s="3178"/>
      <c r="M83" s="3178"/>
      <c r="N83" s="3179"/>
      <c r="O83" s="3177" t="s">
        <v>3215</v>
      </c>
      <c r="P83" s="3178"/>
      <c r="Q83" s="3178"/>
      <c r="R83" s="3178"/>
      <c r="S83" s="3178"/>
      <c r="T83" s="3178"/>
      <c r="U83" s="3178"/>
      <c r="V83" s="3178"/>
      <c r="W83" s="3178"/>
      <c r="X83" s="3178"/>
      <c r="Y83" s="3178"/>
      <c r="Z83" s="3178"/>
      <c r="AA83" s="3178"/>
      <c r="AB83" s="3179"/>
    </row>
    <row r="84" spans="1:30" ht="14.45" customHeight="1" x14ac:dyDescent="0.25">
      <c r="B84" s="3190"/>
      <c r="C84" s="3191"/>
      <c r="D84" s="3191"/>
      <c r="E84" s="3191"/>
      <c r="F84" s="3192"/>
      <c r="G84" s="3180"/>
      <c r="H84" s="3181"/>
      <c r="I84" s="3181"/>
      <c r="J84" s="3181"/>
      <c r="K84" s="3181"/>
      <c r="L84" s="3181"/>
      <c r="M84" s="3181"/>
      <c r="N84" s="3182"/>
      <c r="O84" s="3180"/>
      <c r="P84" s="3181"/>
      <c r="Q84" s="3181"/>
      <c r="R84" s="3181"/>
      <c r="S84" s="3181"/>
      <c r="T84" s="3181"/>
      <c r="U84" s="3181"/>
      <c r="V84" s="3181"/>
      <c r="W84" s="3181"/>
      <c r="X84" s="3181"/>
      <c r="Y84" s="3181"/>
      <c r="Z84" s="3181"/>
      <c r="AA84" s="3181"/>
      <c r="AB84" s="3182"/>
      <c r="AC84" s="1703"/>
      <c r="AD84" s="1665"/>
    </row>
    <row r="85" spans="1:30" ht="14.45" customHeight="1" x14ac:dyDescent="0.25">
      <c r="B85" s="3190"/>
      <c r="C85" s="3191"/>
      <c r="D85" s="3191"/>
      <c r="E85" s="3191"/>
      <c r="F85" s="3192"/>
      <c r="G85" s="3180"/>
      <c r="H85" s="3181"/>
      <c r="I85" s="3181"/>
      <c r="J85" s="3181"/>
      <c r="K85" s="3181"/>
      <c r="L85" s="3181"/>
      <c r="M85" s="3181"/>
      <c r="N85" s="3182"/>
      <c r="O85" s="3180"/>
      <c r="P85" s="3181"/>
      <c r="Q85" s="3181"/>
      <c r="R85" s="3181"/>
      <c r="S85" s="3181"/>
      <c r="T85" s="3181"/>
      <c r="U85" s="3181"/>
      <c r="V85" s="3181"/>
      <c r="W85" s="3181"/>
      <c r="X85" s="3181"/>
      <c r="Y85" s="3181"/>
      <c r="Z85" s="3181"/>
      <c r="AA85" s="3181"/>
      <c r="AB85" s="3182"/>
      <c r="AC85" s="1703"/>
      <c r="AD85" s="1665"/>
    </row>
    <row r="86" spans="1:30" ht="14.45" customHeight="1" x14ac:dyDescent="0.25">
      <c r="B86" s="3190"/>
      <c r="C86" s="3191"/>
      <c r="D86" s="3191"/>
      <c r="E86" s="3191"/>
      <c r="F86" s="3192"/>
      <c r="G86" s="3180"/>
      <c r="H86" s="3181"/>
      <c r="I86" s="3181"/>
      <c r="J86" s="3181"/>
      <c r="K86" s="3181"/>
      <c r="L86" s="3181"/>
      <c r="M86" s="3181"/>
      <c r="N86" s="3182"/>
      <c r="O86" s="3183"/>
      <c r="P86" s="3184"/>
      <c r="Q86" s="3184"/>
      <c r="R86" s="3184"/>
      <c r="S86" s="3184"/>
      <c r="T86" s="3184"/>
      <c r="U86" s="3184"/>
      <c r="V86" s="3184"/>
      <c r="W86" s="3184"/>
      <c r="X86" s="3184"/>
      <c r="Y86" s="3184"/>
      <c r="Z86" s="3184"/>
      <c r="AA86" s="3184"/>
      <c r="AB86" s="3185"/>
    </row>
    <row r="87" spans="1:30" ht="14.45" customHeight="1" x14ac:dyDescent="0.25">
      <c r="B87" s="3193"/>
      <c r="C87" s="3194"/>
      <c r="D87" s="3194"/>
      <c r="E87" s="3194"/>
      <c r="F87" s="3195"/>
      <c r="G87" s="3183"/>
      <c r="H87" s="3184"/>
      <c r="I87" s="3184"/>
      <c r="J87" s="3184"/>
      <c r="K87" s="3184"/>
      <c r="L87" s="3184"/>
      <c r="M87" s="3184"/>
      <c r="N87" s="3185"/>
      <c r="O87" s="3196" t="s">
        <v>3216</v>
      </c>
      <c r="P87" s="3196"/>
      <c r="Q87" s="3196"/>
      <c r="R87" s="3196"/>
      <c r="S87" s="3197" t="s">
        <v>3217</v>
      </c>
      <c r="T87" s="3198"/>
      <c r="U87" s="3199"/>
      <c r="V87" s="3196" t="s">
        <v>3218</v>
      </c>
      <c r="W87" s="3196"/>
      <c r="X87" s="3196"/>
      <c r="Y87" s="3196" t="s">
        <v>3219</v>
      </c>
      <c r="Z87" s="3196"/>
      <c r="AA87" s="3196"/>
      <c r="AB87" s="3196"/>
    </row>
    <row r="88" spans="1:30" ht="14.45" customHeight="1" x14ac:dyDescent="0.25">
      <c r="B88" s="3168" t="s">
        <v>3220</v>
      </c>
      <c r="C88" s="3169"/>
      <c r="D88" s="3170"/>
      <c r="E88" s="1666" t="s">
        <v>3221</v>
      </c>
      <c r="F88" s="1667"/>
      <c r="G88" s="3168" t="s">
        <v>3222</v>
      </c>
      <c r="H88" s="3169"/>
      <c r="I88" s="3169"/>
      <c r="J88" s="3170"/>
      <c r="K88" s="3168" t="s">
        <v>3223</v>
      </c>
      <c r="L88" s="3169"/>
      <c r="M88" s="3169"/>
      <c r="N88" s="3170"/>
      <c r="O88" s="3168" t="s">
        <v>3224</v>
      </c>
      <c r="P88" s="3170"/>
      <c r="Q88" s="3168" t="s">
        <v>3225</v>
      </c>
      <c r="R88" s="3170"/>
      <c r="S88" s="3168" t="s">
        <v>3226</v>
      </c>
      <c r="T88" s="3170"/>
      <c r="U88" s="754" t="s">
        <v>3227</v>
      </c>
      <c r="V88" s="3168" t="s">
        <v>3228</v>
      </c>
      <c r="W88" s="3170"/>
      <c r="X88" s="754" t="s">
        <v>3229</v>
      </c>
      <c r="Y88" s="3168" t="s">
        <v>3230</v>
      </c>
      <c r="Z88" s="3170"/>
      <c r="AA88" s="3168" t="s">
        <v>3231</v>
      </c>
      <c r="AB88" s="3170"/>
    </row>
    <row r="89" spans="1:30" ht="14.45" customHeight="1" x14ac:dyDescent="0.25">
      <c r="A89" s="1111">
        <v>1</v>
      </c>
      <c r="B89" s="2061" t="s">
        <v>3660</v>
      </c>
      <c r="C89" s="1662"/>
      <c r="D89" s="1663"/>
      <c r="E89" s="1661"/>
      <c r="F89" s="1663"/>
      <c r="G89" s="1661"/>
      <c r="H89" s="1662"/>
      <c r="I89" s="1662"/>
      <c r="J89" s="1663"/>
      <c r="K89" s="2063" t="s">
        <v>4119</v>
      </c>
      <c r="L89" s="2061"/>
      <c r="M89" s="2061"/>
      <c r="N89" s="1663"/>
      <c r="O89" s="1661"/>
      <c r="P89" s="1663"/>
      <c r="Q89" s="1661"/>
      <c r="R89" s="1663"/>
      <c r="S89" s="1661"/>
      <c r="T89" s="1663"/>
      <c r="U89" s="754"/>
      <c r="V89" s="1661"/>
      <c r="W89" s="1663"/>
      <c r="X89" s="754"/>
      <c r="Y89" s="1661"/>
      <c r="Z89" s="1663"/>
      <c r="AA89" s="1661"/>
      <c r="AB89" s="1663"/>
    </row>
    <row r="90" spans="1:30" ht="14.45" customHeight="1" x14ac:dyDescent="0.25">
      <c r="A90" s="1111">
        <v>2</v>
      </c>
      <c r="B90" s="2062" t="s">
        <v>3661</v>
      </c>
      <c r="C90" s="1662"/>
      <c r="D90" s="1663"/>
      <c r="E90" s="1661"/>
      <c r="F90" s="1663"/>
      <c r="G90" s="1661"/>
      <c r="H90" s="1662"/>
      <c r="I90" s="1662"/>
      <c r="J90" s="1663"/>
      <c r="K90" s="2063" t="s">
        <v>4119</v>
      </c>
      <c r="L90" s="2061"/>
      <c r="M90" s="2061"/>
      <c r="N90" s="1663"/>
      <c r="O90" s="1661"/>
      <c r="P90" s="1663"/>
      <c r="Q90" s="1661"/>
      <c r="R90" s="1663"/>
      <c r="S90" s="1661"/>
      <c r="T90" s="1663"/>
      <c r="U90" s="754"/>
      <c r="V90" s="1661"/>
      <c r="W90" s="1663"/>
      <c r="X90" s="754"/>
      <c r="Y90" s="1661"/>
      <c r="Z90" s="1663"/>
      <c r="AA90" s="1661"/>
      <c r="AB90" s="1663"/>
    </row>
    <row r="91" spans="1:30" ht="14.45" customHeight="1" x14ac:dyDescent="0.25">
      <c r="A91" s="1111">
        <v>3</v>
      </c>
      <c r="B91" s="2063" t="s">
        <v>3662</v>
      </c>
      <c r="C91" s="1662"/>
      <c r="D91" s="1663"/>
      <c r="E91" s="1661"/>
      <c r="F91" s="1663"/>
      <c r="G91" s="1661"/>
      <c r="H91" s="1662"/>
      <c r="I91" s="1662"/>
      <c r="J91" s="1663"/>
      <c r="K91" s="2063" t="s">
        <v>4119</v>
      </c>
      <c r="L91" s="2061"/>
      <c r="M91" s="2061"/>
      <c r="N91" s="1663"/>
      <c r="O91" s="1661"/>
      <c r="P91" s="1663"/>
      <c r="Q91" s="1661"/>
      <c r="R91" s="1663"/>
      <c r="S91" s="1661"/>
      <c r="T91" s="1663"/>
      <c r="U91" s="754"/>
      <c r="V91" s="1661"/>
      <c r="W91" s="1663"/>
      <c r="X91" s="754"/>
      <c r="Y91" s="1661"/>
      <c r="Z91" s="1663"/>
      <c r="AA91" s="1661"/>
      <c r="AB91" s="1663"/>
    </row>
    <row r="92" spans="1:30" ht="14.45" customHeight="1" x14ac:dyDescent="0.25">
      <c r="A92" s="1111">
        <v>4</v>
      </c>
      <c r="B92" s="2063" t="s">
        <v>3663</v>
      </c>
      <c r="C92" s="1662"/>
      <c r="D92" s="1663"/>
      <c r="E92" s="1661"/>
      <c r="F92" s="1663"/>
      <c r="G92" s="1661"/>
      <c r="H92" s="1662"/>
      <c r="I92" s="1662"/>
      <c r="J92" s="1663"/>
      <c r="K92" s="2063" t="s">
        <v>4119</v>
      </c>
      <c r="L92" s="2061"/>
      <c r="M92" s="2061"/>
      <c r="N92" s="1663"/>
      <c r="O92" s="1661"/>
      <c r="P92" s="1663"/>
      <c r="Q92" s="1661"/>
      <c r="R92" s="1663"/>
      <c r="S92" s="1661"/>
      <c r="T92" s="1663"/>
      <c r="U92" s="754"/>
      <c r="V92" s="1661"/>
      <c r="W92" s="1663"/>
      <c r="X92" s="754"/>
      <c r="Y92" s="1661"/>
      <c r="Z92" s="1663"/>
      <c r="AA92" s="1661"/>
      <c r="AB92" s="1663"/>
    </row>
    <row r="93" spans="1:30" ht="14.45" customHeight="1" x14ac:dyDescent="0.25">
      <c r="A93" s="1111">
        <v>5</v>
      </c>
      <c r="B93" s="2063" t="s">
        <v>3664</v>
      </c>
      <c r="C93" s="1656"/>
      <c r="D93" s="1656"/>
      <c r="E93" s="1656"/>
      <c r="F93" s="1656"/>
      <c r="G93" s="1656"/>
      <c r="H93" s="1656"/>
      <c r="I93" s="1656"/>
      <c r="J93" s="1656"/>
      <c r="K93" s="2063" t="s">
        <v>4119</v>
      </c>
      <c r="L93" s="2061"/>
      <c r="M93" s="2061"/>
      <c r="N93" s="1656"/>
      <c r="O93" s="1656"/>
      <c r="P93" s="1656"/>
      <c r="Q93" s="1656"/>
      <c r="R93" s="1656"/>
      <c r="S93" s="1656"/>
      <c r="T93" s="1656"/>
      <c r="U93" s="1656"/>
      <c r="V93" s="1656"/>
      <c r="W93" s="1656"/>
      <c r="X93" s="1656"/>
      <c r="Y93" s="1656"/>
      <c r="Z93" s="1656"/>
      <c r="AA93" s="1656"/>
      <c r="AB93" s="1656"/>
    </row>
    <row r="94" spans="1:30" ht="14.45" customHeight="1" x14ac:dyDescent="0.25">
      <c r="A94" s="1111"/>
      <c r="B94" s="2063"/>
      <c r="C94" s="1656"/>
      <c r="D94" s="1656"/>
      <c r="E94" s="1656"/>
      <c r="F94" s="1656"/>
      <c r="G94" s="1656"/>
      <c r="H94" s="1656"/>
      <c r="I94" s="1656"/>
      <c r="J94" s="1656"/>
      <c r="K94" s="2063"/>
      <c r="L94" s="2061"/>
      <c r="M94" s="2061"/>
      <c r="N94" s="1656"/>
      <c r="O94" s="1656"/>
      <c r="P94" s="1656"/>
      <c r="Q94" s="1656"/>
      <c r="R94" s="1656"/>
      <c r="S94" s="1656"/>
      <c r="T94" s="1656"/>
      <c r="U94" s="1656"/>
      <c r="V94" s="1656"/>
      <c r="W94" s="1656"/>
      <c r="X94" s="1656"/>
      <c r="Y94" s="1656"/>
      <c r="Z94" s="1656"/>
      <c r="AA94" s="1656"/>
      <c r="AB94" s="1656"/>
    </row>
    <row r="95" spans="1:30" ht="14.45" customHeight="1" x14ac:dyDescent="0.25">
      <c r="A95" s="1111"/>
      <c r="B95" s="2063"/>
      <c r="C95" s="1656"/>
      <c r="D95" s="1656"/>
      <c r="E95" s="1656"/>
      <c r="F95" s="1656"/>
      <c r="G95" s="1656"/>
      <c r="H95" s="1656"/>
      <c r="I95" s="1656"/>
      <c r="J95" s="1656"/>
      <c r="K95" s="2063"/>
      <c r="L95" s="2061"/>
      <c r="M95" s="2061"/>
      <c r="N95" s="1656"/>
      <c r="O95" s="1656"/>
      <c r="P95" s="1656"/>
      <c r="Q95" s="1656"/>
      <c r="R95" s="1656"/>
      <c r="S95" s="1656"/>
      <c r="T95" s="1656"/>
      <c r="U95" s="1656"/>
      <c r="V95" s="1656"/>
      <c r="W95" s="1656"/>
      <c r="X95" s="1656"/>
      <c r="Y95" s="1656"/>
      <c r="Z95" s="1656"/>
      <c r="AA95" s="1656"/>
      <c r="AB95" s="1656"/>
    </row>
    <row r="96" spans="1:30" ht="14.45" customHeight="1" x14ac:dyDescent="0.25">
      <c r="B96" s="2063"/>
      <c r="I96" s="3167">
        <f>O82+0.01</f>
        <v>18.210000000000033</v>
      </c>
      <c r="J96" s="3167"/>
      <c r="P96" s="3167">
        <f>I96+0.01</f>
        <v>18.220000000000034</v>
      </c>
      <c r="Q96" s="3167"/>
      <c r="T96" s="1668"/>
      <c r="W96" s="3167">
        <f>P96+0.01</f>
        <v>18.230000000000036</v>
      </c>
      <c r="X96" s="3167"/>
    </row>
    <row r="97" spans="1:28" ht="14.45" customHeight="1" x14ac:dyDescent="0.25">
      <c r="B97" s="2063"/>
      <c r="G97" s="3171" t="s">
        <v>3232</v>
      </c>
      <c r="H97" s="3172"/>
      <c r="I97" s="3172"/>
      <c r="J97" s="3172"/>
      <c r="K97" s="3172"/>
      <c r="L97" s="3172"/>
      <c r="M97" s="3173"/>
      <c r="N97" s="3171" t="s">
        <v>3233</v>
      </c>
      <c r="O97" s="3172"/>
      <c r="P97" s="3172"/>
      <c r="Q97" s="3172"/>
      <c r="R97" s="3172"/>
      <c r="S97" s="3173"/>
      <c r="T97" s="3177" t="s">
        <v>3234</v>
      </c>
      <c r="U97" s="3178"/>
      <c r="V97" s="3178"/>
      <c r="W97" s="3178"/>
      <c r="X97" s="3178"/>
      <c r="Y97" s="3178"/>
      <c r="Z97" s="3178"/>
      <c r="AA97" s="3178"/>
      <c r="AB97" s="3179"/>
    </row>
    <row r="98" spans="1:28" ht="14.45" customHeight="1" x14ac:dyDescent="0.25">
      <c r="G98" s="3174"/>
      <c r="H98" s="3175"/>
      <c r="I98" s="3175"/>
      <c r="J98" s="3175"/>
      <c r="K98" s="3175"/>
      <c r="L98" s="3175"/>
      <c r="M98" s="3176"/>
      <c r="N98" s="3174"/>
      <c r="O98" s="3175"/>
      <c r="P98" s="3175"/>
      <c r="Q98" s="3175"/>
      <c r="R98" s="3175"/>
      <c r="S98" s="3176"/>
      <c r="T98" s="3180"/>
      <c r="U98" s="3181"/>
      <c r="V98" s="3181"/>
      <c r="W98" s="3181"/>
      <c r="X98" s="3181"/>
      <c r="Y98" s="3181"/>
      <c r="Z98" s="3181"/>
      <c r="AA98" s="3181"/>
      <c r="AB98" s="3182"/>
    </row>
    <row r="99" spans="1:28" ht="14.45" customHeight="1" x14ac:dyDescent="0.25">
      <c r="G99" s="2058">
        <v>1</v>
      </c>
      <c r="H99" s="2059" t="s">
        <v>3633</v>
      </c>
      <c r="I99" s="2059"/>
      <c r="J99" s="2059"/>
      <c r="K99" s="2059"/>
      <c r="L99" s="1653"/>
      <c r="M99" s="1654"/>
      <c r="N99" s="1669">
        <v>1</v>
      </c>
      <c r="O99" s="1653" t="s">
        <v>3235</v>
      </c>
      <c r="P99" s="1653"/>
      <c r="Q99" s="1653"/>
      <c r="R99" s="1653"/>
      <c r="S99" s="1654"/>
      <c r="T99" s="3180"/>
      <c r="U99" s="3181"/>
      <c r="V99" s="3181"/>
      <c r="W99" s="3181"/>
      <c r="X99" s="3181"/>
      <c r="Y99" s="3181"/>
      <c r="Z99" s="3181"/>
      <c r="AA99" s="3181"/>
      <c r="AB99" s="3182"/>
    </row>
    <row r="100" spans="1:28" ht="14.45" customHeight="1" x14ac:dyDescent="0.25">
      <c r="G100" s="1655">
        <v>2</v>
      </c>
      <c r="H100" s="1656" t="s">
        <v>3236</v>
      </c>
      <c r="I100" s="1656"/>
      <c r="J100" s="1656"/>
      <c r="K100" s="1656"/>
      <c r="L100" s="1656"/>
      <c r="M100" s="1657"/>
      <c r="N100" s="1655">
        <v>2</v>
      </c>
      <c r="O100" s="1656" t="s">
        <v>3237</v>
      </c>
      <c r="P100" s="1656"/>
      <c r="Q100" s="1656"/>
      <c r="R100" s="1656"/>
      <c r="S100" s="1657"/>
      <c r="T100" s="3180"/>
      <c r="U100" s="3181"/>
      <c r="V100" s="3181"/>
      <c r="W100" s="3181"/>
      <c r="X100" s="3181"/>
      <c r="Y100" s="3181"/>
      <c r="Z100" s="3181"/>
      <c r="AA100" s="3181"/>
      <c r="AB100" s="3182"/>
    </row>
    <row r="101" spans="1:28" ht="14.45" customHeight="1" x14ac:dyDescent="0.25">
      <c r="G101" s="1655">
        <v>3</v>
      </c>
      <c r="H101" s="1656" t="s">
        <v>3238</v>
      </c>
      <c r="I101" s="1656"/>
      <c r="J101" s="1656"/>
      <c r="K101" s="1656"/>
      <c r="L101" s="1656"/>
      <c r="M101" s="1657"/>
      <c r="N101" s="1655">
        <v>3</v>
      </c>
      <c r="O101" s="1656" t="s">
        <v>3239</v>
      </c>
      <c r="P101" s="1656"/>
      <c r="Q101" s="1656"/>
      <c r="R101" s="1656"/>
      <c r="S101" s="1657"/>
      <c r="T101" s="3180"/>
      <c r="U101" s="3181"/>
      <c r="V101" s="3181"/>
      <c r="W101" s="3181"/>
      <c r="X101" s="3181"/>
      <c r="Y101" s="3181"/>
      <c r="Z101" s="3181"/>
      <c r="AA101" s="3181"/>
      <c r="AB101" s="3182"/>
    </row>
    <row r="102" spans="1:28" ht="14.45" customHeight="1" x14ac:dyDescent="0.25">
      <c r="C102" s="3167">
        <f>C82</f>
        <v>18.180000000000028</v>
      </c>
      <c r="D102" s="3167"/>
      <c r="G102" s="1658"/>
      <c r="H102" s="1659"/>
      <c r="I102" s="1659"/>
      <c r="J102" s="1659"/>
      <c r="K102" s="1659"/>
      <c r="L102" s="1659"/>
      <c r="M102" s="1660"/>
      <c r="N102" s="1658">
        <v>4</v>
      </c>
      <c r="O102" s="1659" t="s">
        <v>3240</v>
      </c>
      <c r="P102" s="1659"/>
      <c r="Q102" s="1659"/>
      <c r="R102" s="1659"/>
      <c r="S102" s="1660"/>
      <c r="T102" s="3183"/>
      <c r="U102" s="3184"/>
      <c r="V102" s="3184"/>
      <c r="W102" s="3184"/>
      <c r="X102" s="3184"/>
      <c r="Y102" s="3184"/>
      <c r="Z102" s="3184"/>
      <c r="AA102" s="3184"/>
      <c r="AB102" s="3185"/>
    </row>
    <row r="103" spans="1:28" ht="14.45" customHeight="1" x14ac:dyDescent="0.25">
      <c r="B103" s="3168" t="s">
        <v>3241</v>
      </c>
      <c r="C103" s="3169"/>
      <c r="D103" s="3170"/>
      <c r="E103" s="3168" t="s">
        <v>3242</v>
      </c>
      <c r="F103" s="3170"/>
      <c r="G103" s="3168" t="s">
        <v>3243</v>
      </c>
      <c r="H103" s="3169"/>
      <c r="I103" s="3169"/>
      <c r="J103" s="3169"/>
      <c r="K103" s="3169"/>
      <c r="L103" s="3169"/>
      <c r="M103" s="3170"/>
      <c r="N103" s="3168" t="s">
        <v>3244</v>
      </c>
      <c r="O103" s="3169"/>
      <c r="P103" s="3169"/>
      <c r="Q103" s="3169"/>
      <c r="R103" s="3169"/>
      <c r="S103" s="3170"/>
      <c r="T103" s="3168" t="s">
        <v>3245</v>
      </c>
      <c r="U103" s="3169"/>
      <c r="V103" s="3169"/>
      <c r="W103" s="3169"/>
      <c r="X103" s="3169"/>
      <c r="Y103" s="3169"/>
      <c r="Z103" s="3169"/>
      <c r="AA103" s="3169"/>
      <c r="AB103" s="3170"/>
    </row>
    <row r="104" spans="1:28" ht="14.45" customHeight="1" x14ac:dyDescent="0.25">
      <c r="A104" s="1111">
        <v>1</v>
      </c>
      <c r="B104" s="1661"/>
      <c r="C104" s="1662"/>
      <c r="D104" s="1663"/>
      <c r="E104" s="1661"/>
      <c r="F104" s="1663"/>
      <c r="G104" s="1661"/>
      <c r="H104" s="1662"/>
      <c r="I104" s="1662"/>
      <c r="J104" s="1662"/>
      <c r="K104" s="1662"/>
      <c r="L104" s="1662"/>
      <c r="M104" s="1663"/>
      <c r="N104" s="1661"/>
      <c r="O104" s="1662"/>
      <c r="P104" s="1662"/>
      <c r="Q104" s="1662"/>
      <c r="R104" s="1662"/>
      <c r="S104" s="1663"/>
      <c r="T104" s="1661"/>
      <c r="U104" s="1662"/>
      <c r="V104" s="1662"/>
      <c r="W104" s="1662"/>
      <c r="X104" s="1662"/>
      <c r="Y104" s="1662"/>
      <c r="Z104" s="1662"/>
      <c r="AA104" s="1662"/>
      <c r="AB104" s="1663"/>
    </row>
    <row r="105" spans="1:28" ht="14.45" customHeight="1" x14ac:dyDescent="0.25">
      <c r="A105" s="1111">
        <v>2</v>
      </c>
      <c r="B105" s="1661"/>
      <c r="C105" s="1662"/>
      <c r="D105" s="1663"/>
      <c r="E105" s="1661"/>
      <c r="F105" s="1663"/>
      <c r="G105" s="1661"/>
      <c r="H105" s="1662"/>
      <c r="I105" s="1662"/>
      <c r="J105" s="1662"/>
      <c r="K105" s="1662"/>
      <c r="L105" s="1662"/>
      <c r="M105" s="1663"/>
      <c r="N105" s="1661"/>
      <c r="O105" s="1662"/>
      <c r="P105" s="1662"/>
      <c r="Q105" s="1662"/>
      <c r="R105" s="1662"/>
      <c r="S105" s="1663"/>
      <c r="T105" s="1661"/>
      <c r="U105" s="1662"/>
      <c r="V105" s="1662"/>
      <c r="W105" s="1662"/>
      <c r="X105" s="1662"/>
      <c r="Y105" s="1662"/>
      <c r="Z105" s="1662"/>
      <c r="AA105" s="1662"/>
      <c r="AB105" s="1663"/>
    </row>
    <row r="106" spans="1:28" ht="14.45" customHeight="1" x14ac:dyDescent="0.25">
      <c r="A106" s="1111">
        <v>3</v>
      </c>
      <c r="B106" s="1661"/>
      <c r="C106" s="1662"/>
      <c r="D106" s="1663"/>
      <c r="E106" s="1661"/>
      <c r="F106" s="1663"/>
      <c r="G106" s="1661"/>
      <c r="H106" s="1662"/>
      <c r="I106" s="1662"/>
      <c r="J106" s="1662"/>
      <c r="K106" s="1662"/>
      <c r="L106" s="1662"/>
      <c r="M106" s="1663"/>
      <c r="N106" s="1661"/>
      <c r="O106" s="1662"/>
      <c r="P106" s="1662"/>
      <c r="Q106" s="1662"/>
      <c r="R106" s="1662"/>
      <c r="S106" s="1663"/>
      <c r="T106" s="1661"/>
      <c r="U106" s="1662"/>
      <c r="V106" s="1662"/>
      <c r="W106" s="1662"/>
      <c r="X106" s="1662"/>
      <c r="Y106" s="1662"/>
      <c r="Z106" s="1662"/>
      <c r="AA106" s="1662"/>
      <c r="AB106" s="1663"/>
    </row>
    <row r="107" spans="1:28" ht="14.45" customHeight="1" x14ac:dyDescent="0.25">
      <c r="A107" s="1111">
        <v>4</v>
      </c>
      <c r="B107" s="1661"/>
      <c r="C107" s="1662"/>
      <c r="D107" s="1663"/>
      <c r="E107" s="1661"/>
      <c r="F107" s="1663"/>
      <c r="G107" s="1661"/>
      <c r="H107" s="1662"/>
      <c r="I107" s="1662"/>
      <c r="J107" s="1662"/>
      <c r="K107" s="1662"/>
      <c r="L107" s="1662"/>
      <c r="M107" s="1663"/>
      <c r="N107" s="1661"/>
      <c r="O107" s="1662"/>
      <c r="P107" s="1662"/>
      <c r="Q107" s="1662"/>
      <c r="R107" s="1662"/>
      <c r="S107" s="1663"/>
      <c r="T107" s="1661"/>
      <c r="U107" s="1662"/>
      <c r="V107" s="1662"/>
      <c r="W107" s="1662"/>
      <c r="X107" s="1662"/>
      <c r="Y107" s="1662"/>
      <c r="Z107" s="1662"/>
      <c r="AA107" s="1662"/>
      <c r="AB107" s="1663"/>
    </row>
    <row r="108" spans="1:28" ht="14.45" customHeight="1" x14ac:dyDescent="0.25">
      <c r="A108" s="1111">
        <v>5</v>
      </c>
      <c r="B108" s="1661"/>
      <c r="C108" s="1662"/>
      <c r="D108" s="1663"/>
      <c r="E108" s="1661"/>
      <c r="F108" s="1663"/>
      <c r="G108" s="1661"/>
      <c r="H108" s="1662"/>
      <c r="I108" s="1662"/>
      <c r="J108" s="1662"/>
      <c r="K108" s="1662"/>
      <c r="L108" s="1662"/>
      <c r="M108" s="1663"/>
      <c r="N108" s="1661"/>
      <c r="O108" s="1662"/>
      <c r="P108" s="1662"/>
      <c r="Q108" s="1662"/>
      <c r="R108" s="1662"/>
      <c r="S108" s="1663"/>
      <c r="T108" s="1661"/>
      <c r="U108" s="1662"/>
      <c r="V108" s="1662"/>
      <c r="W108" s="1662"/>
      <c r="X108" s="1662"/>
      <c r="Y108" s="1662"/>
      <c r="Z108" s="1662"/>
      <c r="AA108" s="1662"/>
      <c r="AB108" s="1663"/>
    </row>
  </sheetData>
  <customSheetViews>
    <customSheetView guid="{9C153D9E-615C-443B-9CD7-551163282F03}" scale="136" showPageBreaks="1" printArea="1" view="pageBreakPreview" topLeftCell="C1">
      <selection activeCell="X10" sqref="X10:AB11"/>
      <rowBreaks count="2" manualBreakCount="2">
        <brk id="41" max="34" man="1"/>
        <brk id="76" max="34" man="1"/>
      </rowBreaks>
      <pageMargins left="0.314" right="0.314" top="0.11799999999999999" bottom="0.27500000000000002" header="0.157" footer="0.11799999999999999"/>
      <pageSetup orientation="landscape" r:id="rId1"/>
      <headerFooter>
        <oddFooter>&amp;C&amp;P</oddFooter>
      </headerFooter>
    </customSheetView>
    <customSheetView guid="{BE9F68F7-D81B-4526-9959-D871EC50BDFF}" scale="136" showPageBreaks="1" printArea="1" view="pageBreakPreview" topLeftCell="C1">
      <selection activeCell="X10" sqref="X10:AB11"/>
      <rowBreaks count="2" manualBreakCount="2">
        <brk id="41" max="34" man="1"/>
        <brk id="76" max="34" man="1"/>
      </rowBreaks>
      <pageMargins left="0.314" right="0.314" top="0.11799999999999999" bottom="0.27500000000000002" header="0.157" footer="0.11799999999999999"/>
      <pageSetup orientation="landscape" r:id="rId2"/>
      <headerFooter>
        <oddFooter>&amp;C&amp;P</oddFooter>
      </headerFooter>
    </customSheetView>
    <customSheetView guid="{EF790C5B-80DA-4544-9EB7-EFE0323B2298}" scale="170" showPageBreaks="1" printArea="1" view="pageBreakPreview" topLeftCell="A77">
      <selection activeCell="K51" sqref="K51:N51"/>
      <rowBreaks count="2" manualBreakCount="2">
        <brk id="41" max="34" man="1"/>
        <brk id="81" max="34" man="1"/>
      </rowBreaks>
      <pageMargins left="0.314" right="0.314" top="0.11799999999999999" bottom="0.27500000000000002" header="0.157" footer="0.11799999999999999"/>
      <pageSetup orientation="landscape" r:id="rId3"/>
      <headerFooter>
        <oddFooter>&amp;C&amp;P</oddFooter>
      </headerFooter>
    </customSheetView>
    <customSheetView guid="{C9D2DBB1-CD01-4732-8C86-64BE16C94753}" showPageBreaks="1" printArea="1" view="pageBreakPreview">
      <selection activeCell="A33" sqref="A33"/>
      <rowBreaks count="2" manualBreakCount="2">
        <brk id="41" max="34" man="1"/>
        <brk id="76" max="34" man="1"/>
      </rowBreaks>
      <pageMargins left="0.314" right="0.314" top="0.11799999999999999" bottom="0.27500000000000002" header="0.157" footer="0.11799999999999999"/>
      <pageSetup orientation="landscape" r:id="rId4"/>
      <headerFooter>
        <oddFooter>&amp;C&amp;P</oddFooter>
      </headerFooter>
    </customSheetView>
    <customSheetView guid="{BFEC163F-7C4E-49B7-9F32-15225772E72F}" scale="136" showPageBreaks="1" printArea="1" view="pageBreakPreview" topLeftCell="C22">
      <selection activeCell="X10" sqref="X10:AB11"/>
      <rowBreaks count="2" manualBreakCount="2">
        <brk id="41" max="34" man="1"/>
        <brk id="76" max="34" man="1"/>
      </rowBreaks>
      <pageMargins left="0.314" right="0.314" top="0.11799999999999999" bottom="0.27500000000000002" header="0.157" footer="0.11799999999999999"/>
      <pageSetup orientation="landscape" r:id="rId5"/>
      <headerFooter>
        <oddFooter>&amp;C&amp;P</oddFooter>
      </headerFooter>
    </customSheetView>
    <customSheetView guid="{5529DB6B-163A-4048-9107-267B30B97DF3}" scale="136" showPageBreaks="1" printArea="1" view="pageBreakPreview" topLeftCell="C22">
      <selection activeCell="X10" sqref="X10:AB11"/>
      <rowBreaks count="2" manualBreakCount="2">
        <brk id="41" max="34" man="1"/>
        <brk id="76" max="34" man="1"/>
      </rowBreaks>
      <pageMargins left="0.314" right="0.314" top="0.11799999999999999" bottom="0.27500000000000002" header="0.157" footer="0.11799999999999999"/>
      <pageSetup orientation="landscape" r:id="rId6"/>
      <headerFooter>
        <oddFooter>&amp;C&amp;P</oddFooter>
      </headerFooter>
    </customSheetView>
    <customSheetView guid="{9B0763AA-FA4B-479A-900C-C113E8BEEFEB}" scale="136" showPageBreaks="1" printArea="1" view="pageBreakPreview" topLeftCell="C1">
      <selection activeCell="X10" sqref="X10:AB11"/>
      <rowBreaks count="2" manualBreakCount="2">
        <brk id="41" max="34" man="1"/>
        <brk id="76" max="34" man="1"/>
      </rowBreaks>
      <pageMargins left="0.314" right="0.314" top="0.11799999999999999" bottom="0.27500000000000002" header="0.157" footer="0.11799999999999999"/>
      <pageSetup orientation="landscape" r:id="rId7"/>
      <headerFooter>
        <oddFooter>&amp;C&amp;P</oddFooter>
      </headerFooter>
    </customSheetView>
    <customSheetView guid="{89903799-8228-4A6D-8A81-7F80BC61226D}" scale="170" showPageBreaks="1" printArea="1" view="pageBreakPreview" topLeftCell="A47">
      <selection activeCell="E63" sqref="E63"/>
      <rowBreaks count="2" manualBreakCount="2">
        <brk id="41" max="34" man="1"/>
        <brk id="81" max="34" man="1"/>
      </rowBreaks>
      <pageMargins left="0.314" right="0.314" top="0.11799999999999999" bottom="0.27500000000000002" header="0.157" footer="0.11799999999999999"/>
      <pageSetup orientation="landscape" r:id="rId8"/>
      <headerFooter>
        <oddFooter>&amp;C&amp;P</oddFooter>
      </headerFooter>
    </customSheetView>
    <customSheetView guid="{2524630E-605A-4616-AD5D-6CF7B1E9752C}" scale="170" showPageBreaks="1" printArea="1" view="pageBreakPreview" topLeftCell="A16">
      <selection activeCell="G101" sqref="G101:K101"/>
      <rowBreaks count="2" manualBreakCount="2">
        <brk id="41" max="34" man="1"/>
        <brk id="81" max="34" man="1"/>
      </rowBreaks>
      <pageMargins left="0.314" right="0.314" top="0.11799999999999999" bottom="0.27500000000000002" header="0.157" footer="0.11799999999999999"/>
      <pageSetup orientation="landscape" r:id="rId9"/>
      <headerFooter>
        <oddFooter>&amp;C&amp;P</oddFooter>
      </headerFooter>
    </customSheetView>
  </customSheetViews>
  <mergeCells count="95">
    <mergeCell ref="L14:M14"/>
    <mergeCell ref="X36:Y37"/>
    <mergeCell ref="V36:W37"/>
    <mergeCell ref="T36:U37"/>
    <mergeCell ref="R36:S37"/>
    <mergeCell ref="T35:U35"/>
    <mergeCell ref="L35:M35"/>
    <mergeCell ref="U15:V15"/>
    <mergeCell ref="U20:V20"/>
    <mergeCell ref="U30:V30"/>
    <mergeCell ref="N36:O37"/>
    <mergeCell ref="B33:T33"/>
    <mergeCell ref="U25:V25"/>
    <mergeCell ref="N35:O35"/>
    <mergeCell ref="D36:E37"/>
    <mergeCell ref="W20:AH21"/>
    <mergeCell ref="X35:Y35"/>
    <mergeCell ref="B36:C37"/>
    <mergeCell ref="J36:K37"/>
    <mergeCell ref="P35:Q35"/>
    <mergeCell ref="R35:S35"/>
    <mergeCell ref="B35:C35"/>
    <mergeCell ref="F36:G37"/>
    <mergeCell ref="H36:I37"/>
    <mergeCell ref="L36:M37"/>
    <mergeCell ref="W25:AH26"/>
    <mergeCell ref="V35:W35"/>
    <mergeCell ref="P36:Q37"/>
    <mergeCell ref="B46:F50"/>
    <mergeCell ref="G46:N50"/>
    <mergeCell ref="O50:R50"/>
    <mergeCell ref="V50:X50"/>
    <mergeCell ref="D35:E35"/>
    <mergeCell ref="F35:G35"/>
    <mergeCell ref="H35:I35"/>
    <mergeCell ref="J35:K35"/>
    <mergeCell ref="G45:N45"/>
    <mergeCell ref="B45:F45"/>
    <mergeCell ref="O45:AB45"/>
    <mergeCell ref="O46:AB49"/>
    <mergeCell ref="S50:U50"/>
    <mergeCell ref="Y50:AB50"/>
    <mergeCell ref="B71:D71"/>
    <mergeCell ref="G71:M71"/>
    <mergeCell ref="N71:S71"/>
    <mergeCell ref="T71:AB71"/>
    <mergeCell ref="B51:D51"/>
    <mergeCell ref="G51:J51"/>
    <mergeCell ref="K51:N51"/>
    <mergeCell ref="O51:P51"/>
    <mergeCell ref="Q51:R51"/>
    <mergeCell ref="S51:T51"/>
    <mergeCell ref="V51:W51"/>
    <mergeCell ref="Y51:Z51"/>
    <mergeCell ref="AA51:AB51"/>
    <mergeCell ref="I64:J64"/>
    <mergeCell ref="P64:Q64"/>
    <mergeCell ref="G65:M66"/>
    <mergeCell ref="N65:S66"/>
    <mergeCell ref="W64:X64"/>
    <mergeCell ref="T65:AB70"/>
    <mergeCell ref="C70:D70"/>
    <mergeCell ref="C82:D82"/>
    <mergeCell ref="I82:J82"/>
    <mergeCell ref="O82:AB82"/>
    <mergeCell ref="B83:F87"/>
    <mergeCell ref="G83:N87"/>
    <mergeCell ref="O87:R87"/>
    <mergeCell ref="V87:X87"/>
    <mergeCell ref="Y87:AB87"/>
    <mergeCell ref="S87:U87"/>
    <mergeCell ref="O83:AB86"/>
    <mergeCell ref="T97:AB102"/>
    <mergeCell ref="B88:D88"/>
    <mergeCell ref="G88:J88"/>
    <mergeCell ref="K88:N88"/>
    <mergeCell ref="O88:P88"/>
    <mergeCell ref="Q88:R88"/>
    <mergeCell ref="S88:T88"/>
    <mergeCell ref="B5:S5"/>
    <mergeCell ref="X10:AB11"/>
    <mergeCell ref="C102:D102"/>
    <mergeCell ref="B103:D103"/>
    <mergeCell ref="G103:M103"/>
    <mergeCell ref="N103:S103"/>
    <mergeCell ref="T103:AB103"/>
    <mergeCell ref="E103:F103"/>
    <mergeCell ref="V88:W88"/>
    <mergeCell ref="Y88:Z88"/>
    <mergeCell ref="AA88:AB88"/>
    <mergeCell ref="I96:J96"/>
    <mergeCell ref="P96:Q96"/>
    <mergeCell ref="G97:M98"/>
    <mergeCell ref="N97:S98"/>
    <mergeCell ref="W96:X96"/>
  </mergeCells>
  <pageMargins left="0.314" right="0.314" top="0.11799999999999999" bottom="0.27500000000000002" header="0.157" footer="0.11799999999999999"/>
  <pageSetup orientation="landscape" r:id="rId10"/>
  <headerFooter>
    <oddFooter>&amp;C&amp;P</oddFooter>
  </headerFooter>
  <rowBreaks count="2" manualBreakCount="2">
    <brk id="41" max="34" man="1"/>
    <brk id="75" max="34" man="1"/>
  </rowBreaks>
  <drawing r:id="rId1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view="pageBreakPreview" zoomScale="142" zoomScaleNormal="140" zoomScaleSheetLayoutView="190" workbookViewId="0">
      <selection activeCell="H7" sqref="H7:H14"/>
    </sheetView>
  </sheetViews>
  <sheetFormatPr defaultColWidth="9.140625" defaultRowHeight="12.75" x14ac:dyDescent="0.2"/>
  <cols>
    <col min="1" max="1" width="18.28515625" style="946" customWidth="1"/>
    <col min="2" max="2" width="6.42578125" style="946" customWidth="1"/>
    <col min="3" max="3" width="10.28515625" style="946" customWidth="1"/>
    <col min="4" max="4" width="8.7109375" style="946" customWidth="1"/>
    <col min="5" max="5" width="8.28515625" style="946" customWidth="1"/>
    <col min="6" max="6" width="10.7109375" style="946" customWidth="1"/>
    <col min="7" max="7" width="13.5703125" style="946" customWidth="1"/>
    <col min="8" max="8" width="13.140625" style="946" customWidth="1"/>
    <col min="9" max="9" width="10.7109375" style="946" customWidth="1"/>
    <col min="10" max="10" width="18.5703125" style="946" customWidth="1"/>
    <col min="11" max="11" width="13.28515625" style="946" customWidth="1"/>
  </cols>
  <sheetData>
    <row r="1" spans="1:11" x14ac:dyDescent="0.2">
      <c r="A1" s="981" t="s">
        <v>3996</v>
      </c>
    </row>
    <row r="2" spans="1:11" x14ac:dyDescent="0.2">
      <c r="A2" s="981"/>
    </row>
    <row r="3" spans="1:11" ht="13.5" x14ac:dyDescent="0.25">
      <c r="A3" s="981"/>
      <c r="B3" s="2057" t="s">
        <v>3999</v>
      </c>
      <c r="C3" s="2072"/>
      <c r="D3" s="2072"/>
      <c r="E3" s="2072"/>
      <c r="F3" s="2072"/>
      <c r="G3" s="2072"/>
      <c r="H3" s="2057" t="s">
        <v>4001</v>
      </c>
      <c r="I3" s="80"/>
    </row>
    <row r="4" spans="1:11" ht="13.5" x14ac:dyDescent="0.25">
      <c r="A4" s="80"/>
      <c r="B4" s="2057" t="s">
        <v>4000</v>
      </c>
      <c r="C4" s="2057"/>
      <c r="D4" s="2057"/>
      <c r="E4" s="80"/>
      <c r="F4" s="80"/>
      <c r="G4" s="80"/>
      <c r="H4" s="80"/>
      <c r="I4" s="80"/>
      <c r="J4" s="1111"/>
      <c r="K4" s="80"/>
    </row>
    <row r="5" spans="1:11" ht="13.5" x14ac:dyDescent="0.25">
      <c r="A5" s="80"/>
      <c r="B5" s="80"/>
      <c r="E5" s="80"/>
      <c r="F5" s="80"/>
      <c r="G5" s="80"/>
      <c r="H5" s="80"/>
      <c r="I5" s="80"/>
      <c r="J5" s="80"/>
      <c r="K5" s="80"/>
    </row>
    <row r="6" spans="1:11" ht="13.5" x14ac:dyDescent="0.2">
      <c r="A6" s="3225">
        <v>19.02</v>
      </c>
      <c r="B6" s="3226"/>
      <c r="C6" s="1073">
        <f>A6+0.01</f>
        <v>19.03</v>
      </c>
      <c r="D6" s="1073">
        <f>C6+0.01</f>
        <v>19.040000000000003</v>
      </c>
      <c r="E6" s="1073">
        <f t="shared" ref="E6:K6" si="0">D6+0.01</f>
        <v>19.050000000000004</v>
      </c>
      <c r="F6" s="1073">
        <f t="shared" si="0"/>
        <v>19.060000000000006</v>
      </c>
      <c r="G6" s="1073">
        <f t="shared" si="0"/>
        <v>19.070000000000007</v>
      </c>
      <c r="H6" s="1073">
        <f t="shared" si="0"/>
        <v>19.080000000000009</v>
      </c>
      <c r="I6" s="1073">
        <f t="shared" si="0"/>
        <v>19.090000000000011</v>
      </c>
      <c r="J6" s="1073">
        <f t="shared" si="0"/>
        <v>19.100000000000012</v>
      </c>
      <c r="K6" s="1073">
        <f t="shared" si="0"/>
        <v>19.110000000000014</v>
      </c>
    </row>
    <row r="7" spans="1:11" ht="13.5" customHeight="1" x14ac:dyDescent="0.2">
      <c r="A7" s="3047" t="s">
        <v>3083</v>
      </c>
      <c r="B7" s="3047"/>
      <c r="C7" s="2685" t="s">
        <v>4003</v>
      </c>
      <c r="D7" s="2685" t="s">
        <v>3084</v>
      </c>
      <c r="E7" s="2685" t="s">
        <v>3427</v>
      </c>
      <c r="F7" s="2685" t="s">
        <v>4002</v>
      </c>
      <c r="G7" s="2685" t="s">
        <v>3085</v>
      </c>
      <c r="H7" s="3042" t="s">
        <v>4004</v>
      </c>
      <c r="I7" s="2685" t="s">
        <v>3086</v>
      </c>
      <c r="J7" s="2685" t="s">
        <v>3087</v>
      </c>
      <c r="K7" s="2685" t="s">
        <v>3088</v>
      </c>
    </row>
    <row r="8" spans="1:11" ht="13.5" x14ac:dyDescent="0.2">
      <c r="A8" s="16"/>
      <c r="B8" s="16"/>
      <c r="C8" s="2375"/>
      <c r="D8" s="2375"/>
      <c r="E8" s="2375"/>
      <c r="F8" s="2375"/>
      <c r="G8" s="2375"/>
      <c r="H8" s="2427"/>
      <c r="I8" s="2375"/>
      <c r="J8" s="2375"/>
      <c r="K8" s="2375"/>
    </row>
    <row r="9" spans="1:11" ht="13.5" x14ac:dyDescent="0.2">
      <c r="A9" s="16"/>
      <c r="B9" s="16"/>
      <c r="C9" s="2375"/>
      <c r="D9" s="2375"/>
      <c r="E9" s="2375"/>
      <c r="F9" s="2375"/>
      <c r="G9" s="2375"/>
      <c r="H9" s="2427"/>
      <c r="I9" s="2375"/>
      <c r="J9" s="2375"/>
      <c r="K9" s="2375"/>
    </row>
    <row r="10" spans="1:11" ht="13.5" x14ac:dyDescent="0.2">
      <c r="A10" s="16"/>
      <c r="B10" s="16"/>
      <c r="C10" s="2375"/>
      <c r="D10" s="2375"/>
      <c r="E10" s="2375"/>
      <c r="F10" s="2375"/>
      <c r="G10" s="2375"/>
      <c r="H10" s="2427"/>
      <c r="I10" s="2375"/>
      <c r="J10" s="2375"/>
      <c r="K10" s="2375"/>
    </row>
    <row r="11" spans="1:11" ht="13.5" x14ac:dyDescent="0.2">
      <c r="A11" s="16"/>
      <c r="B11" s="16"/>
      <c r="C11" s="2375"/>
      <c r="D11" s="2375"/>
      <c r="E11" s="2375"/>
      <c r="F11" s="2375"/>
      <c r="G11" s="2375"/>
      <c r="H11" s="2427"/>
      <c r="I11" s="2375"/>
      <c r="J11" s="2375"/>
      <c r="K11" s="2375"/>
    </row>
    <row r="12" spans="1:11" ht="13.5" x14ac:dyDescent="0.2">
      <c r="A12" s="16"/>
      <c r="B12" s="16"/>
      <c r="C12" s="2375"/>
      <c r="D12" s="2375"/>
      <c r="E12" s="2375"/>
      <c r="F12" s="2375"/>
      <c r="G12" s="2375"/>
      <c r="H12" s="2427"/>
      <c r="I12" s="2375"/>
      <c r="J12" s="2375"/>
      <c r="K12" s="2375"/>
    </row>
    <row r="13" spans="1:11" ht="13.5" x14ac:dyDescent="0.2">
      <c r="A13" s="16"/>
      <c r="B13" s="16"/>
      <c r="C13" s="2375"/>
      <c r="D13" s="2375"/>
      <c r="E13" s="2375"/>
      <c r="F13" s="2375"/>
      <c r="G13" s="2375"/>
      <c r="H13" s="2427"/>
      <c r="I13" s="2375"/>
      <c r="J13" s="2375"/>
      <c r="K13" s="2375"/>
    </row>
    <row r="14" spans="1:11" ht="13.5" x14ac:dyDescent="0.2">
      <c r="A14" s="16"/>
      <c r="B14" s="16"/>
      <c r="C14" s="2797"/>
      <c r="D14" s="2797"/>
      <c r="E14" s="2797"/>
      <c r="F14" s="2797"/>
      <c r="G14" s="2797"/>
      <c r="H14" s="3043"/>
      <c r="I14" s="909"/>
      <c r="J14" s="909"/>
      <c r="K14" s="909"/>
    </row>
    <row r="15" spans="1:11" ht="27" x14ac:dyDescent="0.2">
      <c r="A15" s="1074" t="s">
        <v>3089</v>
      </c>
      <c r="B15" s="1075" t="s">
        <v>3090</v>
      </c>
      <c r="C15" s="1075" t="s">
        <v>3091</v>
      </c>
      <c r="D15" s="1075" t="s">
        <v>3092</v>
      </c>
      <c r="E15" s="1075" t="s">
        <v>3093</v>
      </c>
      <c r="F15" s="1075" t="s">
        <v>3094</v>
      </c>
      <c r="G15" s="1075" t="s">
        <v>3095</v>
      </c>
      <c r="H15" s="1075" t="s">
        <v>3096</v>
      </c>
      <c r="I15" s="1313" t="s">
        <v>3097</v>
      </c>
      <c r="J15" s="1313" t="s">
        <v>3098</v>
      </c>
      <c r="K15" s="1313" t="s">
        <v>3099</v>
      </c>
    </row>
    <row r="16" spans="1:11" ht="13.5" x14ac:dyDescent="0.2">
      <c r="A16" s="1025" t="s">
        <v>3100</v>
      </c>
      <c r="B16" s="1015">
        <v>101</v>
      </c>
      <c r="C16" s="1015"/>
      <c r="D16" s="1015"/>
      <c r="E16" s="1015"/>
      <c r="F16" s="1015"/>
      <c r="G16" s="1015"/>
      <c r="H16" s="1015"/>
      <c r="I16" s="1015"/>
      <c r="J16" s="1015"/>
      <c r="K16" s="1015"/>
    </row>
    <row r="17" spans="1:11" ht="13.5" x14ac:dyDescent="0.2">
      <c r="A17" s="1025" t="s">
        <v>3101</v>
      </c>
      <c r="B17" s="1015">
        <v>102</v>
      </c>
      <c r="C17" s="1015"/>
      <c r="D17" s="1015"/>
      <c r="E17" s="1015"/>
      <c r="F17" s="1015"/>
      <c r="G17" s="1015"/>
      <c r="H17" s="1015"/>
      <c r="I17" s="1015"/>
      <c r="J17" s="1015"/>
      <c r="K17" s="1015"/>
    </row>
    <row r="18" spans="1:11" ht="13.5" x14ac:dyDescent="0.2">
      <c r="A18" s="1025" t="s">
        <v>3102</v>
      </c>
      <c r="B18" s="1015">
        <v>103</v>
      </c>
      <c r="C18" s="1015"/>
      <c r="D18" s="1015"/>
      <c r="E18" s="1015"/>
      <c r="F18" s="1015"/>
      <c r="G18" s="1015"/>
      <c r="H18" s="1015"/>
      <c r="I18" s="1015"/>
      <c r="J18" s="1015"/>
      <c r="K18" s="1015"/>
    </row>
    <row r="19" spans="1:11" ht="13.5" x14ac:dyDescent="0.2">
      <c r="A19" s="1025" t="s">
        <v>3103</v>
      </c>
      <c r="B19" s="1015">
        <v>104</v>
      </c>
      <c r="C19" s="1015"/>
      <c r="D19" s="1015"/>
      <c r="E19" s="1015"/>
      <c r="F19" s="1015"/>
      <c r="G19" s="1015"/>
      <c r="H19" s="1015"/>
      <c r="I19" s="1015"/>
      <c r="J19" s="1015"/>
      <c r="K19" s="1015"/>
    </row>
    <row r="20" spans="1:11" ht="13.5" x14ac:dyDescent="0.2">
      <c r="A20" s="1025" t="s">
        <v>3104</v>
      </c>
      <c r="B20" s="1015">
        <v>105</v>
      </c>
      <c r="C20" s="1015"/>
      <c r="D20" s="1015"/>
      <c r="E20" s="1015"/>
      <c r="F20" s="1015"/>
      <c r="G20" s="1015"/>
      <c r="H20" s="1015"/>
      <c r="I20" s="1015"/>
      <c r="J20" s="1015"/>
      <c r="K20" s="1015"/>
    </row>
    <row r="21" spans="1:11" ht="13.5" x14ac:dyDescent="0.2">
      <c r="A21" s="2065" t="s">
        <v>3997</v>
      </c>
      <c r="B21" s="1015">
        <v>106</v>
      </c>
      <c r="C21" s="1015"/>
      <c r="D21" s="1015"/>
      <c r="E21" s="1015"/>
      <c r="F21" s="1015"/>
      <c r="G21" s="1015"/>
      <c r="H21" s="1015"/>
      <c r="I21" s="1015"/>
      <c r="J21" s="1015"/>
      <c r="K21" s="1015"/>
    </row>
    <row r="22" spans="1:11" ht="13.5" x14ac:dyDescent="0.2">
      <c r="A22" s="2065" t="s">
        <v>3998</v>
      </c>
      <c r="B22" s="1015">
        <v>107</v>
      </c>
      <c r="C22" s="1015"/>
      <c r="D22" s="1015"/>
      <c r="E22" s="1015"/>
      <c r="F22" s="1015"/>
      <c r="G22" s="1015"/>
      <c r="H22" s="1015"/>
      <c r="I22" s="1015"/>
      <c r="J22" s="1015"/>
      <c r="K22" s="1015"/>
    </row>
    <row r="23" spans="1:11" ht="13.5" x14ac:dyDescent="0.2">
      <c r="A23" s="1025" t="s">
        <v>3105</v>
      </c>
      <c r="B23" s="1015">
        <v>108</v>
      </c>
      <c r="C23" s="1015"/>
      <c r="D23" s="1015"/>
      <c r="E23" s="1015"/>
      <c r="F23" s="1015"/>
      <c r="G23" s="1015"/>
      <c r="H23" s="1015"/>
      <c r="I23" s="1015"/>
      <c r="J23" s="1015"/>
      <c r="K23" s="1015"/>
    </row>
    <row r="24" spans="1:11" ht="13.5" x14ac:dyDescent="0.2">
      <c r="A24" s="1025" t="s">
        <v>3725</v>
      </c>
      <c r="B24" s="1015">
        <v>110</v>
      </c>
      <c r="C24" s="1015"/>
      <c r="D24" s="1015"/>
      <c r="E24" s="1015"/>
      <c r="F24" s="1015"/>
      <c r="G24" s="1015"/>
      <c r="H24" s="1015"/>
      <c r="I24" s="1015"/>
      <c r="J24" s="1015"/>
      <c r="K24" s="1015"/>
    </row>
    <row r="25" spans="1:11" ht="13.5" x14ac:dyDescent="0.2">
      <c r="A25" s="1025" t="s">
        <v>3106</v>
      </c>
      <c r="B25" s="1015">
        <v>111</v>
      </c>
      <c r="C25" s="1015"/>
      <c r="D25" s="1015"/>
      <c r="E25" s="1015"/>
      <c r="F25" s="1015"/>
      <c r="G25" s="1015"/>
      <c r="H25" s="1015"/>
      <c r="I25" s="1015"/>
      <c r="J25" s="1015"/>
      <c r="K25" s="1015"/>
    </row>
    <row r="26" spans="1:11" ht="13.5" x14ac:dyDescent="0.2">
      <c r="A26" s="1025" t="s">
        <v>3107</v>
      </c>
      <c r="B26" s="1015">
        <v>112</v>
      </c>
      <c r="C26" s="1015"/>
      <c r="D26" s="1015"/>
      <c r="E26" s="1015"/>
      <c r="F26" s="1015"/>
      <c r="G26" s="1015"/>
      <c r="H26" s="1015"/>
      <c r="I26" s="1015"/>
      <c r="J26" s="1015"/>
      <c r="K26" s="1015"/>
    </row>
    <row r="27" spans="1:11" ht="13.5" x14ac:dyDescent="0.2">
      <c r="A27" s="1025" t="s">
        <v>3108</v>
      </c>
      <c r="B27" s="1015">
        <v>113</v>
      </c>
      <c r="C27" s="1015"/>
      <c r="D27" s="1015"/>
      <c r="E27" s="1015"/>
      <c r="F27" s="1015"/>
      <c r="G27" s="1015"/>
      <c r="H27" s="1015"/>
      <c r="I27" s="1015"/>
      <c r="J27" s="1015"/>
      <c r="K27" s="1015"/>
    </row>
    <row r="28" spans="1:11" ht="13.5" x14ac:dyDescent="0.2">
      <c r="A28" s="1025" t="s">
        <v>3109</v>
      </c>
      <c r="B28" s="1015">
        <v>114</v>
      </c>
      <c r="C28" s="1015"/>
      <c r="D28" s="1015"/>
      <c r="E28" s="1015"/>
      <c r="F28" s="1015"/>
      <c r="G28" s="1015"/>
      <c r="H28" s="1015"/>
      <c r="I28" s="1015"/>
      <c r="J28" s="1015"/>
      <c r="K28" s="1015"/>
    </row>
    <row r="29" spans="1:11" ht="13.5" x14ac:dyDescent="0.2">
      <c r="A29" s="1025" t="s">
        <v>3110</v>
      </c>
      <c r="B29" s="1015">
        <v>115</v>
      </c>
      <c r="C29" s="1015"/>
      <c r="D29" s="1015"/>
      <c r="E29" s="1015"/>
      <c r="F29" s="1015"/>
      <c r="G29" s="1015"/>
      <c r="H29" s="1015"/>
      <c r="I29" s="1015"/>
      <c r="J29" s="1015"/>
      <c r="K29" s="1015"/>
    </row>
    <row r="30" spans="1:11" ht="13.5" x14ac:dyDescent="0.2">
      <c r="A30" s="1025" t="s">
        <v>3111</v>
      </c>
      <c r="B30" s="1015">
        <v>117</v>
      </c>
      <c r="C30" s="1015"/>
      <c r="D30" s="1015"/>
      <c r="E30" s="1015"/>
      <c r="F30" s="1015"/>
      <c r="G30" s="1015"/>
      <c r="H30" s="1015"/>
      <c r="I30" s="1015"/>
      <c r="J30" s="1015"/>
      <c r="K30" s="1015"/>
    </row>
    <row r="31" spans="1:11" ht="27" x14ac:dyDescent="0.2">
      <c r="A31" s="1025" t="s">
        <v>3112</v>
      </c>
      <c r="B31" s="1015">
        <v>118</v>
      </c>
      <c r="C31" s="1015"/>
      <c r="D31" s="1015"/>
      <c r="E31" s="1015"/>
      <c r="F31" s="1015"/>
      <c r="G31" s="1015"/>
      <c r="H31" s="1015"/>
      <c r="I31" s="1015"/>
      <c r="J31" s="1015"/>
      <c r="K31" s="1015"/>
    </row>
    <row r="32" spans="1:11" ht="13.5" x14ac:dyDescent="0.2">
      <c r="A32" s="1025" t="s">
        <v>3113</v>
      </c>
      <c r="B32" s="1015">
        <v>119</v>
      </c>
      <c r="C32" s="1015"/>
      <c r="D32" s="1015"/>
      <c r="E32" s="1015"/>
      <c r="F32" s="1015"/>
      <c r="G32" s="1015"/>
      <c r="H32" s="1015"/>
      <c r="I32" s="1015"/>
      <c r="J32" s="1015"/>
      <c r="K32" s="1015"/>
    </row>
    <row r="33" spans="1:11" ht="13.5" x14ac:dyDescent="0.2">
      <c r="A33" s="1025" t="s">
        <v>3114</v>
      </c>
      <c r="B33" s="1015">
        <v>121</v>
      </c>
      <c r="C33" s="1015"/>
      <c r="D33" s="1015"/>
      <c r="E33" s="1015"/>
      <c r="F33" s="1015"/>
      <c r="G33" s="1015"/>
      <c r="H33" s="1015"/>
      <c r="I33" s="1015"/>
      <c r="J33" s="1015"/>
      <c r="K33" s="1015"/>
    </row>
    <row r="34" spans="1:11" ht="13.5" x14ac:dyDescent="0.2">
      <c r="A34" s="1025" t="s">
        <v>3115</v>
      </c>
      <c r="B34" s="1015">
        <v>122</v>
      </c>
      <c r="C34" s="1015"/>
      <c r="D34" s="1015"/>
      <c r="E34" s="1015"/>
      <c r="F34" s="1015"/>
      <c r="G34" s="1015"/>
      <c r="H34" s="1015"/>
      <c r="I34" s="1015"/>
      <c r="J34" s="1015"/>
      <c r="K34" s="1015"/>
    </row>
    <row r="35" spans="1:11" ht="13.5" x14ac:dyDescent="0.25">
      <c r="A35" s="160" t="s">
        <v>3116</v>
      </c>
      <c r="B35" s="1015">
        <v>123</v>
      </c>
      <c r="C35" s="160"/>
      <c r="D35" s="160"/>
      <c r="E35" s="160"/>
      <c r="F35" s="160"/>
      <c r="G35" s="160"/>
      <c r="H35" s="160"/>
      <c r="I35" s="160"/>
      <c r="J35" s="160"/>
      <c r="K35" s="160"/>
    </row>
    <row r="36" spans="1:11" ht="13.5" x14ac:dyDescent="0.25">
      <c r="A36" s="160" t="s">
        <v>3117</v>
      </c>
      <c r="B36" s="1015">
        <v>124</v>
      </c>
      <c r="C36" s="160"/>
      <c r="D36" s="160"/>
      <c r="E36" s="160"/>
      <c r="F36" s="160"/>
      <c r="G36" s="160"/>
      <c r="H36" s="160"/>
      <c r="I36" s="160"/>
      <c r="J36" s="160"/>
      <c r="K36" s="160"/>
    </row>
    <row r="37" spans="1:11" ht="13.5" x14ac:dyDescent="0.25">
      <c r="A37" s="160" t="s">
        <v>3118</v>
      </c>
      <c r="B37" s="1015">
        <v>125</v>
      </c>
      <c r="C37" s="160"/>
      <c r="D37" s="160"/>
      <c r="E37" s="160"/>
      <c r="F37" s="160"/>
      <c r="G37" s="160"/>
      <c r="H37" s="160"/>
      <c r="I37" s="160"/>
      <c r="J37" s="160"/>
      <c r="K37" s="160"/>
    </row>
    <row r="38" spans="1:11" ht="13.5" x14ac:dyDescent="0.25">
      <c r="A38" s="160" t="s">
        <v>3119</v>
      </c>
      <c r="B38" s="1015">
        <v>126</v>
      </c>
      <c r="C38" s="160"/>
      <c r="D38" s="160"/>
      <c r="E38" s="160"/>
      <c r="F38" s="160"/>
      <c r="G38" s="160"/>
      <c r="H38" s="160"/>
      <c r="I38" s="160"/>
      <c r="J38" s="160"/>
      <c r="K38" s="160"/>
    </row>
    <row r="39" spans="1:11" ht="13.5" x14ac:dyDescent="0.25">
      <c r="A39" s="160" t="s">
        <v>3120</v>
      </c>
      <c r="B39" s="1015">
        <v>128</v>
      </c>
      <c r="C39" s="160"/>
      <c r="D39" s="160"/>
      <c r="E39" s="160"/>
      <c r="F39" s="160"/>
      <c r="G39" s="160"/>
      <c r="H39" s="160"/>
      <c r="I39" s="160"/>
      <c r="J39" s="160"/>
      <c r="K39" s="160"/>
    </row>
    <row r="40" spans="1:11" ht="13.5" x14ac:dyDescent="0.25">
      <c r="A40" s="160" t="s">
        <v>3121</v>
      </c>
      <c r="B40" s="1015">
        <v>129</v>
      </c>
      <c r="C40" s="160"/>
      <c r="D40" s="160"/>
      <c r="E40" s="160"/>
      <c r="F40" s="160"/>
      <c r="G40" s="160"/>
      <c r="H40" s="160"/>
      <c r="I40" s="160"/>
      <c r="J40" s="160"/>
      <c r="K40" s="160"/>
    </row>
    <row r="41" spans="1:11" ht="13.5" x14ac:dyDescent="0.25">
      <c r="A41" s="160" t="s">
        <v>3122</v>
      </c>
      <c r="B41" s="1015">
        <v>130</v>
      </c>
      <c r="C41" s="160"/>
      <c r="D41" s="160"/>
      <c r="E41" s="160"/>
      <c r="F41" s="160"/>
      <c r="G41" s="160"/>
      <c r="H41" s="160"/>
      <c r="I41" s="160"/>
      <c r="J41" s="160"/>
      <c r="K41" s="160"/>
    </row>
    <row r="42" spans="1:11" ht="13.5" x14ac:dyDescent="0.25">
      <c r="A42" s="160" t="s">
        <v>3123</v>
      </c>
      <c r="B42" s="1015">
        <v>131</v>
      </c>
      <c r="C42" s="160"/>
      <c r="D42" s="160"/>
      <c r="E42" s="160"/>
      <c r="F42" s="160"/>
      <c r="G42" s="160"/>
      <c r="H42" s="160"/>
      <c r="I42" s="160"/>
      <c r="J42" s="160"/>
      <c r="K42" s="160"/>
    </row>
    <row r="43" spans="1:11" ht="13.5" x14ac:dyDescent="0.25">
      <c r="A43" s="160" t="s">
        <v>3124</v>
      </c>
      <c r="B43" s="1015">
        <v>132</v>
      </c>
      <c r="C43" s="160"/>
      <c r="D43" s="160"/>
      <c r="E43" s="160"/>
      <c r="F43" s="160"/>
      <c r="G43" s="160"/>
      <c r="H43" s="160"/>
      <c r="I43" s="160"/>
      <c r="J43" s="160"/>
      <c r="K43" s="160"/>
    </row>
    <row r="44" spans="1:11" ht="13.5" x14ac:dyDescent="0.25">
      <c r="A44" s="160" t="s">
        <v>3125</v>
      </c>
      <c r="B44" s="1015">
        <v>133</v>
      </c>
      <c r="C44" s="160"/>
      <c r="D44" s="160"/>
      <c r="E44" s="160"/>
      <c r="F44" s="160"/>
      <c r="G44" s="160"/>
      <c r="H44" s="160"/>
      <c r="I44" s="160"/>
      <c r="J44" s="160"/>
      <c r="K44" s="160"/>
    </row>
    <row r="45" spans="1:11" ht="13.5" x14ac:dyDescent="0.25">
      <c r="A45" s="160" t="s">
        <v>3126</v>
      </c>
      <c r="B45" s="1015">
        <v>134</v>
      </c>
      <c r="C45" s="160"/>
      <c r="D45" s="160"/>
      <c r="E45" s="160"/>
      <c r="F45" s="160"/>
      <c r="G45" s="160"/>
      <c r="H45" s="160"/>
      <c r="I45" s="160"/>
      <c r="J45" s="160"/>
      <c r="K45" s="160"/>
    </row>
    <row r="46" spans="1:11" ht="13.5" x14ac:dyDescent="0.25">
      <c r="A46" s="160" t="s">
        <v>3127</v>
      </c>
      <c r="B46" s="1015">
        <v>135</v>
      </c>
      <c r="C46" s="160"/>
      <c r="D46" s="160"/>
      <c r="E46" s="160"/>
      <c r="F46" s="160"/>
      <c r="G46" s="160"/>
      <c r="H46" s="160"/>
      <c r="I46" s="160"/>
      <c r="J46" s="160"/>
      <c r="K46" s="160"/>
    </row>
    <row r="47" spans="1:11" ht="13.5" x14ac:dyDescent="0.25">
      <c r="A47" s="1885" t="s">
        <v>3128</v>
      </c>
      <c r="B47" s="1015">
        <v>136</v>
      </c>
      <c r="C47" s="160"/>
      <c r="D47" s="160"/>
      <c r="E47" s="160"/>
      <c r="F47" s="160"/>
      <c r="G47" s="160"/>
      <c r="H47" s="160"/>
      <c r="I47" s="160"/>
      <c r="J47" s="160"/>
      <c r="K47" s="160"/>
    </row>
    <row r="48" spans="1:11" ht="13.5" x14ac:dyDescent="0.25">
      <c r="A48" s="160" t="s">
        <v>3129</v>
      </c>
      <c r="B48" s="1015">
        <v>137</v>
      </c>
      <c r="C48" s="160"/>
      <c r="D48" s="160"/>
      <c r="E48" s="160"/>
      <c r="F48" s="160"/>
      <c r="G48" s="160"/>
      <c r="H48" s="160"/>
      <c r="I48" s="160"/>
      <c r="J48" s="160"/>
      <c r="K48" s="160"/>
    </row>
    <row r="49" spans="1:11" ht="13.5" x14ac:dyDescent="0.25">
      <c r="A49" s="160" t="s">
        <v>3130</v>
      </c>
      <c r="B49" s="1015">
        <v>138</v>
      </c>
      <c r="C49" s="160"/>
      <c r="D49" s="160"/>
      <c r="E49" s="160"/>
      <c r="F49" s="160"/>
      <c r="G49" s="160"/>
      <c r="H49" s="160"/>
      <c r="I49" s="160"/>
      <c r="J49" s="160"/>
      <c r="K49" s="160"/>
    </row>
    <row r="50" spans="1:11" ht="13.5" x14ac:dyDescent="0.25">
      <c r="A50" s="160" t="s">
        <v>3131</v>
      </c>
      <c r="B50" s="1015">
        <v>139</v>
      </c>
      <c r="C50" s="160"/>
      <c r="D50" s="160"/>
      <c r="E50" s="160"/>
      <c r="F50" s="160"/>
      <c r="G50" s="160"/>
      <c r="H50" s="160"/>
      <c r="I50" s="160"/>
      <c r="J50" s="160"/>
      <c r="K50" s="160"/>
    </row>
    <row r="51" spans="1:11" ht="13.5" x14ac:dyDescent="0.25">
      <c r="A51" s="160" t="s">
        <v>3132</v>
      </c>
      <c r="B51" s="1015">
        <v>140</v>
      </c>
      <c r="C51" s="160"/>
      <c r="D51" s="160"/>
      <c r="E51" s="160"/>
      <c r="F51" s="160"/>
      <c r="G51" s="160"/>
      <c r="H51" s="160"/>
      <c r="I51" s="160"/>
      <c r="J51" s="160"/>
      <c r="K51" s="160"/>
    </row>
    <row r="57" spans="1:11" ht="15" x14ac:dyDescent="0.25">
      <c r="G57" s="1076"/>
    </row>
  </sheetData>
  <customSheetViews>
    <customSheetView guid="{9C153D9E-615C-443B-9CD7-551163282F03}" scale="142" showPageBreaks="1" view="pageBreakPreview">
      <selection activeCell="I7" sqref="I7:I13"/>
      <pageMargins left="0.314" right="0.314" top="0.11799999999999999" bottom="0.27500000000000002" header="0.157" footer="0.11799999999999999"/>
      <pageSetup scale="87" orientation="landscape" r:id="rId1"/>
      <headerFooter>
        <oddFooter>&amp;C&amp;P</oddFooter>
      </headerFooter>
    </customSheetView>
    <customSheetView guid="{BE9F68F7-D81B-4526-9959-D871EC50BDFF}" scale="142" showPageBreaks="1" view="pageBreakPreview">
      <selection activeCell="I7" sqref="I7:I13"/>
      <pageMargins left="0.314" right="0.314" top="0.11799999999999999" bottom="0.27500000000000002" header="0.157" footer="0.11799999999999999"/>
      <pageSetup scale="87" orientation="landscape" r:id="rId2"/>
      <headerFooter>
        <oddFooter>&amp;C&amp;P</oddFooter>
      </headerFooter>
    </customSheetView>
    <customSheetView guid="{EF790C5B-80DA-4544-9EB7-EFE0323B2298}" scale="190" showPageBreaks="1" view="pageBreakPreview" topLeftCell="F1">
      <selection activeCell="I7" sqref="I7:I13"/>
      <pageMargins left="0.314" right="0.314" top="0.11799999999999999" bottom="0.27500000000000002" header="0.157" footer="0.11799999999999999"/>
      <pageSetup scale="87" orientation="landscape" r:id="rId3"/>
      <headerFooter>
        <oddFooter>&amp;C&amp;P</oddFooter>
      </headerFooter>
    </customSheetView>
    <customSheetView guid="{C9D2DBB1-CD01-4732-8C86-64BE16C94753}" scale="90" showPageBreaks="1" view="pageBreakPreview">
      <pageMargins left="0.314" right="0.314" top="0.11799999999999999" bottom="0.27500000000000002" header="0.157" footer="0.11799999999999999"/>
      <pageSetup scale="87" orientation="landscape" r:id="rId4"/>
      <headerFooter>
        <oddFooter>&amp;C&amp;P</oddFooter>
      </headerFooter>
    </customSheetView>
    <customSheetView guid="{BFEC163F-7C4E-49B7-9F32-15225772E72F}" scale="142" showPageBreaks="1" view="pageBreakPreview" topLeftCell="A7">
      <selection activeCell="I7" sqref="I7:I13"/>
      <pageMargins left="0.314" right="0.314" top="0.11799999999999999" bottom="0.27500000000000002" header="0.157" footer="0.11799999999999999"/>
      <pageSetup scale="87" orientation="landscape" r:id="rId5"/>
      <headerFooter>
        <oddFooter>&amp;C&amp;P</oddFooter>
      </headerFooter>
    </customSheetView>
    <customSheetView guid="{5529DB6B-163A-4048-9107-267B30B97DF3}" scale="142" showPageBreaks="1" view="pageBreakPreview">
      <selection activeCell="I7" sqref="I7:I13"/>
      <pageMargins left="0.314" right="0.314" top="0.11799999999999999" bottom="0.27500000000000002" header="0.157" footer="0.11799999999999999"/>
      <pageSetup scale="87" orientation="landscape" r:id="rId6"/>
      <headerFooter>
        <oddFooter>&amp;C&amp;P</oddFooter>
      </headerFooter>
    </customSheetView>
    <customSheetView guid="{9B0763AA-FA4B-479A-900C-C113E8BEEFEB}" scale="142" showPageBreaks="1" view="pageBreakPreview">
      <selection activeCell="I7" sqref="I7:I13"/>
      <pageMargins left="0.314" right="0.314" top="0.11799999999999999" bottom="0.27500000000000002" header="0.157" footer="0.11799999999999999"/>
      <pageSetup scale="87" orientation="landscape" r:id="rId7"/>
      <headerFooter>
        <oddFooter>&amp;C&amp;P</oddFooter>
      </headerFooter>
    </customSheetView>
    <customSheetView guid="{89903799-8228-4A6D-8A81-7F80BC61226D}" scale="190" showPageBreaks="1" view="pageBreakPreview" topLeftCell="E22">
      <selection activeCell="A39" sqref="A39"/>
      <pageMargins left="0.314" right="0.314" top="0.11799999999999999" bottom="0.27500000000000002" header="0.157" footer="0.11799999999999999"/>
      <pageSetup scale="87" orientation="landscape" r:id="rId8"/>
      <headerFooter>
        <oddFooter>&amp;C&amp;P</oddFooter>
      </headerFooter>
    </customSheetView>
    <customSheetView guid="{2524630E-605A-4616-AD5D-6CF7B1E9752C}" scale="190" showPageBreaks="1" view="pageBreakPreview" topLeftCell="A19">
      <selection activeCell="A22" sqref="A22"/>
      <pageMargins left="0.314" right="0.314" top="0.11799999999999999" bottom="0.27500000000000002" header="0.157" footer="0.11799999999999999"/>
      <pageSetup scale="87" orientation="landscape" r:id="rId9"/>
      <headerFooter>
        <oddFooter>&amp;C&amp;P</oddFooter>
      </headerFooter>
    </customSheetView>
  </customSheetViews>
  <mergeCells count="11">
    <mergeCell ref="K7:K13"/>
    <mergeCell ref="F7:F14"/>
    <mergeCell ref="G7:G14"/>
    <mergeCell ref="H7:H14"/>
    <mergeCell ref="I7:I13"/>
    <mergeCell ref="J7:J13"/>
    <mergeCell ref="A6:B6"/>
    <mergeCell ref="A7:B7"/>
    <mergeCell ref="C7:C14"/>
    <mergeCell ref="D7:D14"/>
    <mergeCell ref="E7:E14"/>
  </mergeCells>
  <pageMargins left="0.314" right="0.314" top="0.11799999999999999" bottom="0.27500000000000002" header="0.157" footer="0.11799999999999999"/>
  <pageSetup scale="87" orientation="landscape" r:id="rId10"/>
  <headerFooter>
    <oddFooter>&amp;C&amp;P</oddFooter>
  </headerFooter>
  <drawing r:id="rId1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9"/>
  <sheetViews>
    <sheetView view="pageBreakPreview" zoomScale="120" zoomScaleNormal="100" zoomScaleSheetLayoutView="160" workbookViewId="0">
      <selection activeCell="O42" sqref="O42"/>
    </sheetView>
  </sheetViews>
  <sheetFormatPr defaultColWidth="9.140625" defaultRowHeight="13.5" x14ac:dyDescent="0.25"/>
  <cols>
    <col min="1" max="1" width="9.140625" style="80"/>
    <col min="2" max="2" width="5.42578125" style="80" bestFit="1" customWidth="1"/>
    <col min="3" max="14" width="4.7109375" style="80" customWidth="1"/>
    <col min="15" max="15" width="5.42578125" style="80" bestFit="1" customWidth="1"/>
    <col min="16" max="26" width="4.7109375" style="80" customWidth="1"/>
    <col min="27" max="27" width="5.42578125" style="80" customWidth="1"/>
    <col min="28" max="16384" width="9.140625" style="80"/>
  </cols>
  <sheetData>
    <row r="1" spans="1:27" ht="15.75" x14ac:dyDescent="0.25">
      <c r="A1" s="1797" t="s">
        <v>3246</v>
      </c>
      <c r="D1" s="1797"/>
      <c r="E1" s="1797"/>
      <c r="F1" s="1797"/>
      <c r="G1" s="1797"/>
      <c r="H1" s="1797"/>
    </row>
    <row r="3" spans="1:27" x14ac:dyDescent="0.25">
      <c r="B3" s="3228">
        <v>20</v>
      </c>
      <c r="C3" s="3227" t="s">
        <v>4005</v>
      </c>
      <c r="D3" s="3227"/>
      <c r="E3" s="3227"/>
      <c r="F3" s="3227"/>
      <c r="G3" s="3227"/>
      <c r="H3" s="3227"/>
      <c r="I3" s="3227"/>
      <c r="J3" s="3227"/>
    </row>
    <row r="4" spans="1:27" x14ac:dyDescent="0.25">
      <c r="B4" s="3228"/>
      <c r="C4" s="3227"/>
      <c r="D4" s="3227"/>
      <c r="E4" s="3227"/>
      <c r="F4" s="3227"/>
      <c r="G4" s="3227"/>
      <c r="H4" s="3227"/>
      <c r="I4" s="3227"/>
      <c r="J4" s="3227"/>
    </row>
    <row r="6" spans="1:27" ht="13.5" customHeight="1" x14ac:dyDescent="0.25">
      <c r="B6" s="2073">
        <f>B3+0.01</f>
        <v>20.010000000000002</v>
      </c>
      <c r="C6" s="2059" t="s">
        <v>4006</v>
      </c>
      <c r="D6" s="2059"/>
      <c r="E6" s="2059"/>
      <c r="F6" s="2059"/>
      <c r="G6" s="2059"/>
      <c r="H6" s="2059"/>
      <c r="I6" s="1653"/>
      <c r="J6" s="1844"/>
      <c r="K6" s="1844"/>
      <c r="L6" s="1844"/>
      <c r="M6" s="1844"/>
      <c r="N6" s="1844"/>
      <c r="O6" s="377">
        <f>B35+0.01</f>
        <v>20.080000000000013</v>
      </c>
      <c r="P6" s="3235" t="s">
        <v>3636</v>
      </c>
      <c r="Q6" s="3235"/>
      <c r="R6" s="3235"/>
      <c r="S6" s="3235"/>
      <c r="T6" s="3235"/>
      <c r="U6" s="3235"/>
      <c r="V6" s="3235"/>
      <c r="W6" s="3235"/>
      <c r="X6" s="3235"/>
      <c r="Y6" s="3235"/>
      <c r="Z6" s="3235"/>
      <c r="AA6" s="3236"/>
    </row>
    <row r="7" spans="1:27" ht="23.25" customHeight="1" x14ac:dyDescent="0.25">
      <c r="B7" s="1655"/>
      <c r="C7" s="1656" t="s">
        <v>3472</v>
      </c>
      <c r="D7" s="1656"/>
      <c r="E7" s="1656"/>
      <c r="F7" s="1656"/>
      <c r="G7" s="1656"/>
      <c r="H7" s="1656"/>
      <c r="I7" s="1656"/>
      <c r="J7" s="1845"/>
      <c r="K7" s="1845"/>
      <c r="L7" s="1845"/>
      <c r="M7" s="1845"/>
      <c r="N7" s="1845"/>
      <c r="O7" s="1282"/>
      <c r="P7" s="3237"/>
      <c r="Q7" s="3237"/>
      <c r="R7" s="3237"/>
      <c r="S7" s="3237"/>
      <c r="T7" s="3237"/>
      <c r="U7" s="3237"/>
      <c r="V7" s="3237"/>
      <c r="W7" s="3237"/>
      <c r="X7" s="3237"/>
      <c r="Y7" s="3237"/>
      <c r="Z7" s="3237"/>
      <c r="AA7" s="2918"/>
    </row>
    <row r="8" spans="1:27" x14ac:dyDescent="0.25">
      <c r="B8" s="1655"/>
      <c r="C8" s="1656" t="s">
        <v>3473</v>
      </c>
      <c r="D8" s="1652"/>
      <c r="E8" s="1652"/>
      <c r="F8" s="1656"/>
      <c r="G8" s="1656"/>
      <c r="H8" s="1656"/>
      <c r="I8" s="1656"/>
      <c r="J8" s="1845"/>
      <c r="K8" s="1845"/>
      <c r="L8" s="1845"/>
      <c r="M8" s="1845"/>
      <c r="N8" s="1845"/>
      <c r="O8" s="1282"/>
      <c r="S8" s="155"/>
      <c r="T8" s="155"/>
      <c r="U8" s="155"/>
      <c r="V8" s="155"/>
      <c r="W8" s="155"/>
      <c r="X8" s="155"/>
      <c r="Y8" s="155"/>
      <c r="Z8" s="155"/>
      <c r="AA8" s="157"/>
    </row>
    <row r="9" spans="1:27" x14ac:dyDescent="0.25">
      <c r="B9" s="1655"/>
      <c r="C9" s="1656" t="s">
        <v>3474</v>
      </c>
      <c r="D9" s="1652"/>
      <c r="E9" s="1652"/>
      <c r="F9" s="1656"/>
      <c r="G9" s="1656"/>
      <c r="H9" s="1656"/>
      <c r="I9" s="1656"/>
      <c r="J9" s="1845"/>
      <c r="K9" s="1845"/>
      <c r="L9" s="1845"/>
      <c r="M9" s="1845"/>
      <c r="N9" s="1845"/>
      <c r="O9" s="1282"/>
      <c r="P9" s="155" t="s">
        <v>3247</v>
      </c>
      <c r="Q9" s="155"/>
      <c r="R9" s="155" t="s">
        <v>3248</v>
      </c>
      <c r="S9" s="155"/>
      <c r="T9" s="155"/>
      <c r="U9" s="155"/>
      <c r="V9" s="155"/>
      <c r="W9" s="155"/>
      <c r="X9" s="155"/>
      <c r="Y9" s="155"/>
      <c r="Z9" s="155"/>
      <c r="AA9" s="157"/>
    </row>
    <row r="10" spans="1:27" x14ac:dyDescent="0.25">
      <c r="B10" s="1658"/>
      <c r="C10" s="1652"/>
      <c r="D10" s="1659"/>
      <c r="E10" s="1659"/>
      <c r="F10" s="1659"/>
      <c r="G10" s="1659"/>
      <c r="H10" s="1659"/>
      <c r="I10" s="1659"/>
      <c r="J10" s="1694"/>
      <c r="K10" s="1694"/>
      <c r="L10" s="1694"/>
      <c r="M10" s="1694"/>
      <c r="N10" s="1694"/>
      <c r="O10" s="1693"/>
      <c r="P10" s="155" t="s">
        <v>3249</v>
      </c>
      <c r="Q10" s="155"/>
      <c r="R10" s="155" t="s">
        <v>4013</v>
      </c>
      <c r="S10" s="1694"/>
      <c r="T10" s="1694"/>
      <c r="U10" s="1694"/>
      <c r="V10" s="1694"/>
      <c r="W10" s="1694"/>
      <c r="X10" s="1694"/>
      <c r="Y10" s="1694"/>
      <c r="Z10" s="1694"/>
      <c r="AA10" s="1695"/>
    </row>
    <row r="11" spans="1:27" x14ac:dyDescent="0.25">
      <c r="B11" s="377">
        <f>B6+0.01</f>
        <v>20.020000000000003</v>
      </c>
      <c r="C11" s="1691" t="s">
        <v>3250</v>
      </c>
      <c r="D11" s="1691"/>
      <c r="E11" s="1691"/>
      <c r="F11" s="1691"/>
      <c r="G11" s="1691"/>
      <c r="H11" s="1691"/>
      <c r="I11" s="1691"/>
      <c r="J11" s="1691"/>
      <c r="K11" s="1691"/>
      <c r="L11" s="1691"/>
      <c r="M11" s="1691"/>
      <c r="N11" s="1691"/>
      <c r="O11" s="377">
        <f>O6+0.01</f>
        <v>20.090000000000014</v>
      </c>
      <c r="P11" s="3229" t="s">
        <v>3430</v>
      </c>
      <c r="Q11" s="3229"/>
      <c r="R11" s="3229"/>
      <c r="S11" s="3229"/>
      <c r="T11" s="3229"/>
      <c r="U11" s="3229"/>
      <c r="V11" s="3229"/>
      <c r="W11" s="3229"/>
      <c r="X11" s="3229"/>
      <c r="Y11" s="3229"/>
      <c r="Z11" s="3229"/>
      <c r="AA11" s="3230"/>
    </row>
    <row r="12" spans="1:27" x14ac:dyDescent="0.25">
      <c r="B12" s="1282"/>
      <c r="C12" s="155" t="s">
        <v>3251</v>
      </c>
      <c r="D12" s="155"/>
      <c r="E12" s="155"/>
      <c r="F12" s="155" t="s">
        <v>3252</v>
      </c>
      <c r="G12" s="155"/>
      <c r="H12" s="155"/>
      <c r="I12" s="155"/>
      <c r="J12" s="155"/>
      <c r="K12" s="155"/>
      <c r="L12" s="155"/>
      <c r="M12" s="155"/>
      <c r="N12" s="155"/>
      <c r="O12" s="1282"/>
      <c r="P12" s="2849"/>
      <c r="Q12" s="2849"/>
      <c r="R12" s="2849"/>
      <c r="S12" s="2849"/>
      <c r="T12" s="2849"/>
      <c r="U12" s="2849"/>
      <c r="V12" s="2849"/>
      <c r="W12" s="2849"/>
      <c r="X12" s="2849"/>
      <c r="Y12" s="2849"/>
      <c r="Z12" s="2849"/>
      <c r="AA12" s="3231"/>
    </row>
    <row r="13" spans="1:27" x14ac:dyDescent="0.25">
      <c r="B13" s="1282"/>
      <c r="C13" s="155" t="s">
        <v>3253</v>
      </c>
      <c r="D13" s="155"/>
      <c r="F13" s="155" t="s">
        <v>3254</v>
      </c>
      <c r="H13" s="155"/>
      <c r="J13" s="155"/>
      <c r="L13" s="155"/>
      <c r="M13" s="155"/>
      <c r="N13" s="155"/>
      <c r="O13" s="1282"/>
      <c r="P13" s="155" t="s">
        <v>3255</v>
      </c>
      <c r="Q13" s="155"/>
      <c r="R13" s="155" t="s">
        <v>3256</v>
      </c>
      <c r="S13" s="155"/>
      <c r="T13" s="155"/>
      <c r="U13" s="155"/>
      <c r="V13" s="155"/>
      <c r="W13" s="155"/>
      <c r="X13" s="155"/>
      <c r="Y13" s="155"/>
      <c r="Z13" s="155"/>
      <c r="AA13" s="157"/>
    </row>
    <row r="14" spans="1:27" x14ac:dyDescent="0.25">
      <c r="B14" s="1282"/>
      <c r="C14" s="155" t="s">
        <v>3257</v>
      </c>
      <c r="D14" s="155"/>
      <c r="E14" s="155"/>
      <c r="F14" s="155"/>
      <c r="G14" s="155"/>
      <c r="H14" s="155"/>
      <c r="I14" s="155"/>
      <c r="J14" s="155"/>
      <c r="K14" s="155"/>
      <c r="L14" s="155"/>
      <c r="M14" s="155"/>
      <c r="N14" s="155"/>
      <c r="O14" s="1693"/>
      <c r="P14" s="155" t="s">
        <v>3258</v>
      </c>
      <c r="Q14" s="155"/>
      <c r="R14" s="155" t="s">
        <v>4013</v>
      </c>
      <c r="S14" s="1694"/>
      <c r="T14" s="1694"/>
      <c r="U14" s="1694"/>
      <c r="V14" s="1694"/>
      <c r="W14" s="1694"/>
      <c r="X14" s="1694"/>
      <c r="Y14" s="1694"/>
      <c r="Z14" s="1694"/>
      <c r="AA14" s="1695"/>
    </row>
    <row r="15" spans="1:27" x14ac:dyDescent="0.25">
      <c r="B15" s="1282"/>
      <c r="C15" s="155"/>
      <c r="D15" s="155"/>
      <c r="E15" s="155"/>
      <c r="F15" s="155"/>
      <c r="G15" s="155"/>
      <c r="H15" s="155"/>
      <c r="I15" s="155"/>
      <c r="J15" s="155"/>
      <c r="K15" s="155"/>
      <c r="L15" s="155"/>
      <c r="M15" s="155"/>
      <c r="N15" s="155"/>
      <c r="O15" s="377">
        <f>O11+0.01</f>
        <v>20.100000000000016</v>
      </c>
      <c r="P15" s="3229" t="s">
        <v>3431</v>
      </c>
      <c r="Q15" s="3229"/>
      <c r="R15" s="3229"/>
      <c r="S15" s="3229"/>
      <c r="T15" s="3229"/>
      <c r="U15" s="3229"/>
      <c r="V15" s="3229"/>
      <c r="W15" s="3229"/>
      <c r="X15" s="3229"/>
      <c r="Y15" s="3229"/>
      <c r="Z15" s="3229"/>
      <c r="AA15" s="3230"/>
    </row>
    <row r="16" spans="1:27" x14ac:dyDescent="0.25">
      <c r="B16" s="377">
        <f>B11+0.01</f>
        <v>20.030000000000005</v>
      </c>
      <c r="C16" s="1691" t="s">
        <v>3259</v>
      </c>
      <c r="D16" s="1691"/>
      <c r="E16" s="1691"/>
      <c r="F16" s="1691"/>
      <c r="G16" s="1691"/>
      <c r="H16" s="1691"/>
      <c r="I16" s="1691"/>
      <c r="J16" s="1691"/>
      <c r="K16" s="1691"/>
      <c r="L16" s="1691"/>
      <c r="M16" s="1691"/>
      <c r="N16" s="1691"/>
      <c r="O16" s="1282"/>
      <c r="P16" s="2849"/>
      <c r="Q16" s="2849"/>
      <c r="R16" s="2849"/>
      <c r="S16" s="2849"/>
      <c r="T16" s="2849"/>
      <c r="U16" s="2849"/>
      <c r="V16" s="2849"/>
      <c r="W16" s="2849"/>
      <c r="X16" s="2849"/>
      <c r="Y16" s="2849"/>
      <c r="Z16" s="2849"/>
      <c r="AA16" s="3231"/>
    </row>
    <row r="17" spans="2:27" x14ac:dyDescent="0.25">
      <c r="B17" s="1282"/>
      <c r="C17" s="155" t="s">
        <v>3260</v>
      </c>
      <c r="D17" s="155"/>
      <c r="E17" s="155"/>
      <c r="G17" s="155"/>
      <c r="H17" s="155"/>
      <c r="I17" s="155"/>
      <c r="J17" s="155"/>
      <c r="K17" s="155"/>
      <c r="L17" s="155"/>
      <c r="M17" s="155"/>
      <c r="N17" s="155"/>
      <c r="O17" s="1282"/>
      <c r="P17" s="155" t="s">
        <v>3261</v>
      </c>
      <c r="Q17" s="155"/>
      <c r="R17" s="155" t="s">
        <v>3262</v>
      </c>
      <c r="S17" s="155"/>
      <c r="T17" s="155"/>
      <c r="U17" s="155"/>
      <c r="V17" s="155"/>
      <c r="W17" s="155"/>
      <c r="X17" s="155"/>
      <c r="Y17" s="155"/>
      <c r="Z17" s="155"/>
      <c r="AA17" s="157"/>
    </row>
    <row r="18" spans="2:27" x14ac:dyDescent="0.25">
      <c r="B18" s="1282"/>
      <c r="C18" s="155" t="s">
        <v>3263</v>
      </c>
      <c r="D18" s="155"/>
      <c r="F18" s="155" t="s">
        <v>3264</v>
      </c>
      <c r="H18" s="155"/>
      <c r="J18" s="155"/>
      <c r="L18" s="155"/>
      <c r="M18" s="155"/>
      <c r="N18" s="155"/>
      <c r="O18" s="1693"/>
      <c r="P18" s="155" t="s">
        <v>3265</v>
      </c>
      <c r="Q18" s="155"/>
      <c r="R18" s="155" t="s">
        <v>4013</v>
      </c>
      <c r="S18" s="1694"/>
      <c r="T18" s="1694"/>
      <c r="U18" s="1694"/>
      <c r="V18" s="1694"/>
      <c r="W18" s="1694"/>
      <c r="X18" s="1694"/>
      <c r="Y18" s="1694"/>
      <c r="Z18" s="1694"/>
      <c r="AA18" s="1695"/>
    </row>
    <row r="19" spans="2:27" x14ac:dyDescent="0.25">
      <c r="B19" s="1282"/>
      <c r="C19" s="155" t="s">
        <v>3266</v>
      </c>
      <c r="D19" s="155"/>
      <c r="F19" s="155" t="s">
        <v>3267</v>
      </c>
      <c r="H19" s="155"/>
      <c r="J19" s="155"/>
      <c r="L19" s="155"/>
      <c r="M19" s="155"/>
      <c r="N19" s="155"/>
      <c r="O19" s="377">
        <f>O15+0.01</f>
        <v>20.110000000000017</v>
      </c>
      <c r="P19" s="3238" t="s">
        <v>4014</v>
      </c>
      <c r="Q19" s="3238"/>
      <c r="R19" s="3238"/>
      <c r="S19" s="3238"/>
      <c r="T19" s="3238"/>
      <c r="U19" s="3238"/>
      <c r="V19" s="3238"/>
      <c r="W19" s="3238"/>
      <c r="X19" s="3238"/>
      <c r="Y19" s="3238"/>
      <c r="Z19" s="3238"/>
      <c r="AA19" s="3239"/>
    </row>
    <row r="20" spans="2:27" x14ac:dyDescent="0.25">
      <c r="B20" s="1282"/>
      <c r="D20" s="155"/>
      <c r="E20" s="155"/>
      <c r="F20" s="155"/>
      <c r="G20" s="155"/>
      <c r="H20" s="155"/>
      <c r="I20" s="155"/>
      <c r="J20" s="155"/>
      <c r="K20" s="155"/>
      <c r="L20" s="155"/>
      <c r="M20" s="155"/>
      <c r="N20" s="155"/>
      <c r="O20" s="1282"/>
      <c r="P20" s="3240"/>
      <c r="Q20" s="3240"/>
      <c r="R20" s="3240"/>
      <c r="S20" s="3240"/>
      <c r="T20" s="3240"/>
      <c r="U20" s="3240"/>
      <c r="V20" s="3240"/>
      <c r="W20" s="3240"/>
      <c r="X20" s="3240"/>
      <c r="Y20" s="3240"/>
      <c r="Z20" s="3240"/>
      <c r="AA20" s="3241"/>
    </row>
    <row r="21" spans="2:27" ht="13.5" customHeight="1" x14ac:dyDescent="0.25">
      <c r="B21" s="1860">
        <f>B16+0.01</f>
        <v>20.040000000000006</v>
      </c>
      <c r="C21" s="2074" t="s">
        <v>4008</v>
      </c>
      <c r="D21" s="2074"/>
      <c r="E21" s="2074"/>
      <c r="F21" s="2074"/>
      <c r="G21" s="2074"/>
      <c r="H21" s="2074"/>
      <c r="I21" s="2074"/>
      <c r="J21" s="2074"/>
      <c r="K21" s="2075"/>
      <c r="L21" s="1844"/>
      <c r="M21" s="1844"/>
      <c r="N21" s="1844"/>
      <c r="O21" s="1282"/>
      <c r="P21" s="155" t="s">
        <v>3268</v>
      </c>
      <c r="Q21" s="155"/>
      <c r="R21" s="155" t="s">
        <v>3269</v>
      </c>
      <c r="S21" s="155"/>
      <c r="T21" s="155"/>
      <c r="U21" s="155"/>
      <c r="V21" s="155"/>
      <c r="W21" s="155"/>
      <c r="X21" s="155"/>
      <c r="Y21" s="155"/>
      <c r="Z21" s="155"/>
      <c r="AA21" s="157"/>
    </row>
    <row r="22" spans="2:27" x14ac:dyDescent="0.25">
      <c r="B22" s="1655"/>
      <c r="C22" s="1656" t="s">
        <v>3475</v>
      </c>
      <c r="D22" s="1656"/>
      <c r="E22" s="1656"/>
      <c r="F22" s="1652"/>
      <c r="G22" s="1656"/>
      <c r="H22" s="1656"/>
      <c r="I22" s="1656"/>
      <c r="J22" s="1656"/>
      <c r="K22" s="1845"/>
      <c r="L22" s="1845"/>
      <c r="M22" s="1845"/>
      <c r="N22" s="1845"/>
      <c r="O22" s="1693"/>
      <c r="P22" s="155" t="s">
        <v>3270</v>
      </c>
      <c r="Q22" s="155"/>
      <c r="R22" s="155" t="s">
        <v>4013</v>
      </c>
      <c r="S22" s="1694"/>
      <c r="T22" s="1694"/>
      <c r="U22" s="1694"/>
      <c r="V22" s="1694"/>
      <c r="W22" s="1694"/>
      <c r="X22" s="1694"/>
      <c r="Y22" s="1694"/>
      <c r="Z22" s="1694"/>
      <c r="AA22" s="1695"/>
    </row>
    <row r="23" spans="2:27" x14ac:dyDescent="0.25">
      <c r="B23" s="1655"/>
      <c r="C23" s="1656" t="s">
        <v>3476</v>
      </c>
      <c r="D23" s="1656"/>
      <c r="E23" s="1656"/>
      <c r="F23" s="2052" t="s">
        <v>4007</v>
      </c>
      <c r="G23" s="2052"/>
      <c r="H23" s="1656"/>
      <c r="I23" s="1656"/>
      <c r="J23" s="1656"/>
      <c r="K23" s="1845"/>
      <c r="L23" s="1845"/>
      <c r="M23" s="1845"/>
      <c r="N23" s="1845"/>
      <c r="O23" s="377">
        <f>O19+0.01</f>
        <v>20.120000000000019</v>
      </c>
      <c r="P23" s="3235" t="s">
        <v>4015</v>
      </c>
      <c r="Q23" s="3235"/>
      <c r="R23" s="3235"/>
      <c r="S23" s="3235"/>
      <c r="T23" s="3235"/>
      <c r="U23" s="3235"/>
      <c r="V23" s="3235"/>
      <c r="W23" s="3235"/>
      <c r="X23" s="3235"/>
      <c r="Y23" s="3235"/>
      <c r="Z23" s="3235"/>
      <c r="AA23" s="3236"/>
    </row>
    <row r="24" spans="2:27" x14ac:dyDescent="0.25">
      <c r="B24" s="1655"/>
      <c r="C24" s="1656" t="s">
        <v>3477</v>
      </c>
      <c r="D24" s="1656"/>
      <c r="E24" s="1656"/>
      <c r="F24" s="1656" t="s">
        <v>3478</v>
      </c>
      <c r="G24" s="1656"/>
      <c r="H24" s="2051" t="s">
        <v>4009</v>
      </c>
      <c r="I24" s="2051"/>
      <c r="J24" s="2051"/>
      <c r="K24" s="1845"/>
      <c r="L24" s="1845"/>
      <c r="M24" s="1845"/>
      <c r="N24" s="1845"/>
      <c r="O24" s="1282"/>
      <c r="P24" s="3237"/>
      <c r="Q24" s="3237"/>
      <c r="R24" s="3237"/>
      <c r="S24" s="3237"/>
      <c r="T24" s="3237"/>
      <c r="U24" s="3237"/>
      <c r="V24" s="3237"/>
      <c r="W24" s="3237"/>
      <c r="X24" s="3237"/>
      <c r="Y24" s="3237"/>
      <c r="Z24" s="3237"/>
      <c r="AA24" s="2918"/>
    </row>
    <row r="25" spans="2:27" x14ac:dyDescent="0.25">
      <c r="B25" s="1655"/>
      <c r="C25" s="1652"/>
      <c r="D25" s="1656"/>
      <c r="E25" s="1656"/>
      <c r="F25" s="1656"/>
      <c r="G25" s="1656"/>
      <c r="H25" s="1656"/>
      <c r="I25" s="1656"/>
      <c r="J25" s="1656"/>
      <c r="K25" s="155"/>
      <c r="L25" s="155"/>
      <c r="M25" s="155"/>
      <c r="N25" s="155"/>
      <c r="O25" s="1282"/>
      <c r="P25" s="155" t="s">
        <v>3271</v>
      </c>
      <c r="Q25" s="155"/>
      <c r="R25" s="155" t="s">
        <v>3272</v>
      </c>
      <c r="S25" s="155"/>
      <c r="T25" s="155"/>
      <c r="U25" s="155"/>
      <c r="V25" s="155"/>
      <c r="W25" s="155"/>
      <c r="X25" s="155"/>
      <c r="Y25" s="155"/>
      <c r="Z25" s="155"/>
      <c r="AA25" s="157"/>
    </row>
    <row r="26" spans="2:27" ht="13.5" customHeight="1" x14ac:dyDescent="0.25">
      <c r="B26" s="377">
        <f>B21+0.01</f>
        <v>20.050000000000008</v>
      </c>
      <c r="C26" s="3229" t="s">
        <v>3273</v>
      </c>
      <c r="D26" s="3229"/>
      <c r="E26" s="3229"/>
      <c r="F26" s="3229"/>
      <c r="G26" s="3229"/>
      <c r="H26" s="3229"/>
      <c r="I26" s="3229"/>
      <c r="J26" s="3229"/>
      <c r="K26" s="3229"/>
      <c r="L26" s="3229"/>
      <c r="M26" s="3229"/>
      <c r="N26" s="3230"/>
      <c r="O26" s="1693"/>
      <c r="P26" s="155" t="s">
        <v>3274</v>
      </c>
      <c r="Q26" s="155"/>
      <c r="R26" s="155" t="s">
        <v>4013</v>
      </c>
      <c r="S26" s="1694"/>
      <c r="T26" s="1694"/>
      <c r="U26" s="1694"/>
      <c r="V26" s="1694"/>
      <c r="W26" s="1694"/>
      <c r="X26" s="1694"/>
      <c r="Y26" s="1694"/>
      <c r="Z26" s="1694"/>
      <c r="AA26" s="1695"/>
    </row>
    <row r="27" spans="2:27" x14ac:dyDescent="0.25">
      <c r="B27" s="1282"/>
      <c r="C27" s="2849"/>
      <c r="D27" s="2849"/>
      <c r="E27" s="2849"/>
      <c r="F27" s="2849"/>
      <c r="G27" s="2849"/>
      <c r="H27" s="2849"/>
      <c r="I27" s="2849"/>
      <c r="J27" s="2849"/>
      <c r="K27" s="2849"/>
      <c r="L27" s="2849"/>
      <c r="M27" s="2849"/>
      <c r="N27" s="3231"/>
      <c r="O27" s="2053"/>
      <c r="P27" s="3242"/>
      <c r="Q27" s="3242"/>
      <c r="R27" s="3242"/>
      <c r="S27" s="3242"/>
      <c r="T27" s="3242"/>
      <c r="U27" s="3242"/>
      <c r="V27" s="3242"/>
      <c r="W27" s="3242"/>
      <c r="X27" s="3242"/>
      <c r="Y27" s="3242"/>
      <c r="Z27" s="3242"/>
      <c r="AA27" s="3243"/>
    </row>
    <row r="28" spans="2:27" x14ac:dyDescent="0.25">
      <c r="B28" s="1282"/>
      <c r="C28" s="155" t="s">
        <v>3275</v>
      </c>
      <c r="D28" s="155"/>
      <c r="E28" s="155" t="s">
        <v>3277</v>
      </c>
      <c r="F28" s="155"/>
      <c r="G28" s="155"/>
      <c r="H28" s="155"/>
      <c r="I28" s="155"/>
      <c r="J28" s="155"/>
      <c r="K28" s="155"/>
      <c r="L28" s="155"/>
      <c r="M28" s="155"/>
      <c r="N28" s="157"/>
      <c r="O28" s="2077"/>
      <c r="P28" s="3244"/>
      <c r="Q28" s="3244"/>
      <c r="R28" s="3244"/>
      <c r="S28" s="3244"/>
      <c r="T28" s="3244"/>
      <c r="U28" s="3244"/>
      <c r="V28" s="3244"/>
      <c r="W28" s="3244"/>
      <c r="X28" s="3244"/>
      <c r="Y28" s="3244"/>
      <c r="Z28" s="3244"/>
      <c r="AA28" s="3245"/>
    </row>
    <row r="29" spans="2:27" x14ac:dyDescent="0.25">
      <c r="B29" s="1282"/>
      <c r="C29" s="2052" t="s">
        <v>4010</v>
      </c>
      <c r="D29" s="2052"/>
      <c r="E29" s="155" t="s">
        <v>3276</v>
      </c>
      <c r="F29" s="155"/>
      <c r="G29" s="155"/>
      <c r="H29" s="155" t="s">
        <v>3278</v>
      </c>
      <c r="I29" s="155"/>
      <c r="J29" s="155"/>
      <c r="K29" s="155"/>
      <c r="L29" s="155"/>
      <c r="M29" s="155"/>
      <c r="N29" s="157"/>
      <c r="O29" s="2077"/>
      <c r="P29" s="2078"/>
      <c r="Q29" s="2078"/>
      <c r="R29" s="2078"/>
      <c r="S29" s="2078"/>
      <c r="T29" s="2078"/>
      <c r="U29" s="2078"/>
      <c r="V29" s="2078"/>
      <c r="W29" s="2078"/>
      <c r="X29" s="2078"/>
      <c r="Y29" s="2078"/>
      <c r="Z29" s="2078"/>
      <c r="AA29" s="2079"/>
    </row>
    <row r="30" spans="2:27" x14ac:dyDescent="0.25">
      <c r="B30" s="1693"/>
      <c r="C30" s="1694"/>
      <c r="D30" s="1694"/>
      <c r="F30" s="1694"/>
      <c r="G30" s="1694"/>
      <c r="H30" s="1694"/>
      <c r="I30" s="1694"/>
      <c r="J30" s="1694"/>
      <c r="K30" s="1694"/>
      <c r="L30" s="1694"/>
      <c r="M30" s="1694"/>
      <c r="N30" s="1695"/>
      <c r="O30" s="2080"/>
      <c r="P30" s="2078"/>
      <c r="Q30" s="2078"/>
      <c r="R30" s="2078"/>
      <c r="S30" s="2081"/>
      <c r="T30" s="2081"/>
      <c r="U30" s="2081"/>
      <c r="V30" s="2081"/>
      <c r="W30" s="2081"/>
      <c r="X30" s="2081"/>
      <c r="Y30" s="2081"/>
      <c r="Z30" s="2081"/>
      <c r="AA30" s="2082"/>
    </row>
    <row r="31" spans="2:27" x14ac:dyDescent="0.25">
      <c r="B31" s="704">
        <f>B26+0.01</f>
        <v>20.060000000000009</v>
      </c>
      <c r="C31" s="3232" t="s">
        <v>4011</v>
      </c>
      <c r="D31" s="3232"/>
      <c r="E31" s="3232"/>
      <c r="F31" s="3232"/>
      <c r="G31" s="3232"/>
      <c r="H31" s="3232"/>
      <c r="I31" s="3232"/>
      <c r="J31" s="3232"/>
      <c r="K31" s="3232"/>
      <c r="L31" s="3232"/>
      <c r="M31" s="3232"/>
      <c r="N31" s="3233"/>
      <c r="O31" s="2050">
        <f>O23+0.01</f>
        <v>20.13000000000002</v>
      </c>
      <c r="P31" s="1691" t="s">
        <v>3279</v>
      </c>
      <c r="Q31" s="1691"/>
      <c r="R31" s="1691"/>
      <c r="S31" s="1691"/>
      <c r="T31" s="1691"/>
      <c r="U31" s="1691"/>
      <c r="V31" s="1691"/>
      <c r="W31" s="1691"/>
      <c r="X31" s="1691"/>
      <c r="Y31" s="1691"/>
      <c r="Z31" s="1691"/>
      <c r="AA31" s="1692"/>
    </row>
    <row r="32" spans="2:27" x14ac:dyDescent="0.25">
      <c r="B32" s="1282"/>
      <c r="C32" s="3234"/>
      <c r="D32" s="3234"/>
      <c r="E32" s="3234"/>
      <c r="F32" s="3234"/>
      <c r="G32" s="3234"/>
      <c r="H32" s="3234"/>
      <c r="I32" s="3234"/>
      <c r="J32" s="3234"/>
      <c r="K32" s="3234"/>
      <c r="L32" s="3234"/>
      <c r="M32" s="3234"/>
      <c r="N32" s="2917"/>
      <c r="O32" s="704"/>
      <c r="P32" s="155"/>
      <c r="Q32" s="155"/>
      <c r="R32" s="155"/>
      <c r="S32" s="155"/>
      <c r="T32" s="155"/>
      <c r="U32" s="155"/>
      <c r="V32" s="155"/>
      <c r="W32" s="155"/>
      <c r="X32" s="155"/>
      <c r="Y32" s="155"/>
      <c r="Z32" s="155"/>
      <c r="AA32" s="157"/>
    </row>
    <row r="33" spans="2:27" x14ac:dyDescent="0.25">
      <c r="B33" s="1282"/>
      <c r="C33" s="155"/>
      <c r="D33" s="155"/>
      <c r="E33" s="155"/>
      <c r="F33" s="155"/>
      <c r="G33" s="155"/>
      <c r="H33" s="155"/>
      <c r="I33" s="155"/>
      <c r="J33" s="155"/>
      <c r="K33" s="155"/>
      <c r="L33" s="155"/>
      <c r="M33" s="155"/>
      <c r="N33" s="155"/>
      <c r="O33" s="1282">
        <v>1</v>
      </c>
      <c r="P33" s="1799" t="s">
        <v>3280</v>
      </c>
      <c r="Q33" s="1799"/>
      <c r="R33" s="1799"/>
      <c r="S33" s="1799" t="s">
        <v>3281</v>
      </c>
      <c r="T33" s="1799"/>
      <c r="U33" s="1799"/>
      <c r="V33" s="1799"/>
      <c r="W33" s="1799"/>
      <c r="X33" s="2076" t="s">
        <v>3637</v>
      </c>
      <c r="Y33" s="2052"/>
      <c r="Z33" s="2076"/>
      <c r="AA33" s="157"/>
    </row>
    <row r="34" spans="2:27" x14ac:dyDescent="0.25">
      <c r="B34" s="1693"/>
      <c r="C34" s="1694"/>
      <c r="D34" s="1694"/>
      <c r="E34" s="1694"/>
      <c r="F34" s="1694"/>
      <c r="G34" s="1694"/>
      <c r="H34" s="1694"/>
      <c r="I34" s="1694"/>
      <c r="J34" s="1694"/>
      <c r="K34" s="1694"/>
      <c r="L34" s="1694"/>
      <c r="M34" s="1694"/>
      <c r="N34" s="1694"/>
      <c r="O34" s="1282">
        <v>2</v>
      </c>
      <c r="P34" s="1799" t="s">
        <v>3282</v>
      </c>
      <c r="Q34" s="1799"/>
      <c r="R34" s="1799"/>
      <c r="S34" s="1799" t="s">
        <v>3283</v>
      </c>
      <c r="T34" s="155"/>
      <c r="U34" s="1799"/>
      <c r="V34" s="1799"/>
      <c r="W34" s="1799"/>
      <c r="X34" s="1802" t="s">
        <v>3284</v>
      </c>
      <c r="Y34" s="155"/>
      <c r="Z34" s="1799"/>
      <c r="AA34" s="157"/>
    </row>
    <row r="35" spans="2:27" ht="13.5" customHeight="1" x14ac:dyDescent="0.25">
      <c r="B35" s="377">
        <f>B31+0.01</f>
        <v>20.070000000000011</v>
      </c>
      <c r="C35" s="3229" t="s">
        <v>3429</v>
      </c>
      <c r="D35" s="3229"/>
      <c r="E35" s="3229"/>
      <c r="F35" s="3229"/>
      <c r="G35" s="3229"/>
      <c r="H35" s="3229"/>
      <c r="I35" s="3229"/>
      <c r="J35" s="3229"/>
      <c r="K35" s="3229"/>
      <c r="L35" s="3229"/>
      <c r="M35" s="3229"/>
      <c r="N35" s="3230"/>
      <c r="O35" s="1282">
        <v>3</v>
      </c>
      <c r="P35" s="1799" t="s">
        <v>3285</v>
      </c>
      <c r="Q35" s="1799"/>
      <c r="R35" s="1799"/>
      <c r="S35" s="1799" t="s">
        <v>3286</v>
      </c>
      <c r="T35" s="155"/>
      <c r="U35" s="1799"/>
      <c r="V35" s="1799"/>
      <c r="W35" s="1799"/>
      <c r="X35" s="1799" t="s">
        <v>3287</v>
      </c>
      <c r="Y35" s="155"/>
      <c r="Z35" s="1799"/>
      <c r="AA35" s="157"/>
    </row>
    <row r="36" spans="2:27" x14ac:dyDescent="0.25">
      <c r="B36" s="1282"/>
      <c r="C36" s="2849"/>
      <c r="D36" s="2849"/>
      <c r="E36" s="2849"/>
      <c r="F36" s="2849"/>
      <c r="G36" s="2849"/>
      <c r="H36" s="2849"/>
      <c r="I36" s="2849"/>
      <c r="J36" s="2849"/>
      <c r="K36" s="2849"/>
      <c r="L36" s="2849"/>
      <c r="M36" s="2849"/>
      <c r="N36" s="3231"/>
      <c r="O36" s="1282">
        <v>4</v>
      </c>
      <c r="P36" s="1799" t="s">
        <v>3288</v>
      </c>
      <c r="Q36" s="1799"/>
      <c r="R36" s="1799"/>
      <c r="S36" s="1799" t="s">
        <v>3289</v>
      </c>
      <c r="T36" s="155"/>
      <c r="U36" s="1799"/>
      <c r="V36" s="1799"/>
      <c r="W36" s="1799"/>
      <c r="X36" s="1799" t="s">
        <v>3290</v>
      </c>
      <c r="Y36" s="155"/>
      <c r="Z36" s="1799"/>
      <c r="AA36" s="157"/>
    </row>
    <row r="37" spans="2:27" x14ac:dyDescent="0.25">
      <c r="B37" s="1282"/>
      <c r="C37" s="1801"/>
      <c r="D37" s="1801"/>
      <c r="E37" s="1801"/>
      <c r="F37" s="1801"/>
      <c r="G37" s="1801"/>
      <c r="H37" s="1801"/>
      <c r="I37" s="1801"/>
      <c r="J37" s="1801"/>
      <c r="K37" s="1801"/>
      <c r="L37" s="1801"/>
      <c r="M37" s="1801"/>
      <c r="N37" s="155"/>
      <c r="O37" s="1282"/>
      <c r="P37" s="155"/>
      <c r="Q37" s="155"/>
      <c r="R37" s="155"/>
      <c r="S37" s="155"/>
      <c r="T37" s="1798"/>
      <c r="U37" s="155"/>
      <c r="V37" s="155"/>
      <c r="W37" s="155"/>
      <c r="X37" s="155"/>
      <c r="Y37" s="155"/>
      <c r="Z37" s="155"/>
      <c r="AA37" s="157"/>
    </row>
    <row r="38" spans="2:27" x14ac:dyDescent="0.25">
      <c r="B38" s="1282"/>
      <c r="C38" s="155" t="s">
        <v>3291</v>
      </c>
      <c r="D38" s="155"/>
      <c r="E38" s="155" t="s">
        <v>3292</v>
      </c>
      <c r="F38" s="155"/>
      <c r="G38" s="155"/>
      <c r="H38" s="155"/>
      <c r="I38" s="155"/>
      <c r="J38" s="155"/>
      <c r="K38" s="155"/>
      <c r="L38" s="155"/>
      <c r="M38" s="155"/>
      <c r="N38" s="155"/>
      <c r="O38" s="1282"/>
      <c r="P38" s="1800" t="s">
        <v>3293</v>
      </c>
      <c r="Q38" s="155"/>
      <c r="R38" s="155"/>
      <c r="S38" s="1800" t="s">
        <v>3294</v>
      </c>
      <c r="T38" s="1798"/>
      <c r="U38" s="155"/>
      <c r="V38" s="1800" t="s">
        <v>3295</v>
      </c>
      <c r="W38" s="155"/>
      <c r="X38" s="155"/>
      <c r="Y38" s="155"/>
      <c r="Z38" s="155"/>
      <c r="AA38" s="157"/>
    </row>
    <row r="39" spans="2:27" x14ac:dyDescent="0.25">
      <c r="B39" s="1693"/>
      <c r="C39" s="1694" t="s">
        <v>3296</v>
      </c>
      <c r="D39" s="1694"/>
      <c r="E39" s="1694" t="s">
        <v>4012</v>
      </c>
      <c r="F39" s="1694"/>
      <c r="G39" s="1694"/>
      <c r="H39" s="1694"/>
      <c r="I39" s="1694"/>
      <c r="J39" s="1694"/>
      <c r="K39" s="1694"/>
      <c r="L39" s="1694"/>
      <c r="M39" s="1694"/>
      <c r="N39" s="1694"/>
      <c r="O39" s="1693"/>
      <c r="P39" s="1694"/>
      <c r="Q39" s="1694"/>
      <c r="R39" s="1694"/>
      <c r="S39" s="1694"/>
      <c r="T39" s="1694"/>
      <c r="U39" s="1694"/>
      <c r="V39" s="1694"/>
      <c r="W39" s="1694"/>
      <c r="X39" s="1694"/>
      <c r="Y39" s="1694"/>
      <c r="Z39" s="1694"/>
      <c r="AA39" s="1695"/>
    </row>
  </sheetData>
  <customSheetViews>
    <customSheetView guid="{9C153D9E-615C-443B-9CD7-551163282F03}" scale="120" showPageBreaks="1" printArea="1" view="pageBreakPreview" topLeftCell="A4">
      <selection activeCell="O42" sqref="O42"/>
      <pageMargins left="0.314" right="0.314" top="0.11799999999999999" bottom="0.27500000000000002" header="0.157" footer="0.11799999999999999"/>
      <pageSetup scale="94" orientation="landscape" r:id="rId1"/>
      <headerFooter>
        <oddFooter>&amp;C&amp;P</oddFooter>
      </headerFooter>
    </customSheetView>
    <customSheetView guid="{BE9F68F7-D81B-4526-9959-D871EC50BDFF}" scale="120" showPageBreaks="1" printArea="1" view="pageBreakPreview" topLeftCell="A4">
      <selection activeCell="O42" sqref="O42"/>
      <pageMargins left="0.314" right="0.314" top="0.11799999999999999" bottom="0.27500000000000002" header="0.157" footer="0.11799999999999999"/>
      <pageSetup scale="94" orientation="landscape" r:id="rId2"/>
      <headerFooter>
        <oddFooter>&amp;C&amp;P</oddFooter>
      </headerFooter>
    </customSheetView>
    <customSheetView guid="{EF790C5B-80DA-4544-9EB7-EFE0323B2298}" scale="160" showPageBreaks="1" printArea="1" view="pageBreakPreview" topLeftCell="D1">
      <selection activeCell="P23" sqref="P23:AA24"/>
      <pageMargins left="0.314" right="0.314" top="0.11799999999999999" bottom="0.27500000000000002" header="0.157" footer="0.11799999999999999"/>
      <pageSetup scale="94" orientation="landscape" r:id="rId3"/>
      <headerFooter>
        <oddFooter>&amp;C&amp;P</oddFooter>
      </headerFooter>
    </customSheetView>
    <customSheetView guid="{C9D2DBB1-CD01-4732-8C86-64BE16C94753}" scale="120" showPageBreaks="1" printArea="1" view="pageBreakPreview" topLeftCell="A10">
      <pageMargins left="0.314" right="0.314" top="0.11799999999999999" bottom="0.27500000000000002" header="0.157" footer="0.11799999999999999"/>
      <pageSetup scale="94" orientation="landscape" r:id="rId4"/>
      <headerFooter>
        <oddFooter>&amp;C&amp;P</oddFooter>
      </headerFooter>
    </customSheetView>
    <customSheetView guid="{BFEC163F-7C4E-49B7-9F32-15225772E72F}" scale="150" showPageBreaks="1" printArea="1" view="pageBreakPreview" topLeftCell="C14">
      <selection activeCell="X34" sqref="X34"/>
      <pageMargins left="0.314" right="0.314" top="0.11799999999999999" bottom="0.27500000000000002" header="0.157" footer="0.11799999999999999"/>
      <pageSetup scale="94" orientation="landscape" r:id="rId5"/>
      <headerFooter>
        <oddFooter>&amp;C&amp;P</oddFooter>
      </headerFooter>
    </customSheetView>
    <customSheetView guid="{5529DB6B-163A-4048-9107-267B30B97DF3}" scale="120" showPageBreaks="1" printArea="1" view="pageBreakPreview" topLeftCell="A6">
      <selection activeCell="X34" sqref="X34"/>
      <pageMargins left="0.314" right="0.314" top="0.11799999999999999" bottom="0.27500000000000002" header="0.157" footer="0.11799999999999999"/>
      <pageSetup scale="94" orientation="landscape" r:id="rId6"/>
      <headerFooter>
        <oddFooter>&amp;C&amp;P</oddFooter>
      </headerFooter>
    </customSheetView>
    <customSheetView guid="{9B0763AA-FA4B-479A-900C-C113E8BEEFEB}" scale="120" showPageBreaks="1" printArea="1" view="pageBreakPreview" topLeftCell="A4">
      <selection activeCell="O42" sqref="O42"/>
      <pageMargins left="0.314" right="0.314" top="0.11799999999999999" bottom="0.27500000000000002" header="0.157" footer="0.11799999999999999"/>
      <pageSetup scale="94" orientation="landscape" r:id="rId7"/>
      <headerFooter>
        <oddFooter>&amp;C&amp;P</oddFooter>
      </headerFooter>
    </customSheetView>
    <customSheetView guid="{89903799-8228-4A6D-8A81-7F80BC61226D}" scale="160" showPageBreaks="1" printArea="1" view="pageBreakPreview" topLeftCell="F31">
      <selection activeCell="X34" sqref="X34"/>
      <pageMargins left="0.314" right="0.314" top="0.11799999999999999" bottom="0.27500000000000002" header="0.157" footer="0.11799999999999999"/>
      <pageSetup scale="94" orientation="landscape" r:id="rId8"/>
      <headerFooter>
        <oddFooter>&amp;C&amp;P</oddFooter>
      </headerFooter>
    </customSheetView>
    <customSheetView guid="{2524630E-605A-4616-AD5D-6CF7B1E9752C}" scale="160" showPageBreaks="1" printArea="1" view="pageBreakPreview" topLeftCell="D1">
      <selection activeCell="P23" sqref="P23:AA24"/>
      <pageMargins left="0.314" right="0.314" top="0.11799999999999999" bottom="0.27500000000000002" header="0.157" footer="0.11799999999999999"/>
      <pageSetup scale="94" orientation="landscape" r:id="rId9"/>
      <headerFooter>
        <oddFooter>&amp;C&amp;P</oddFooter>
      </headerFooter>
    </customSheetView>
  </customSheetViews>
  <mergeCells count="11">
    <mergeCell ref="P6:AA7"/>
    <mergeCell ref="P11:AA12"/>
    <mergeCell ref="P15:AA16"/>
    <mergeCell ref="P19:AA20"/>
    <mergeCell ref="P27:AA28"/>
    <mergeCell ref="P23:AA24"/>
    <mergeCell ref="C3:J4"/>
    <mergeCell ref="B3:B4"/>
    <mergeCell ref="C26:N27"/>
    <mergeCell ref="C31:N32"/>
    <mergeCell ref="C35:N36"/>
  </mergeCells>
  <pageMargins left="0.314" right="0.314" top="0.11799999999999999" bottom="0.27500000000000002" header="0.157" footer="0.11799999999999999"/>
  <pageSetup scale="94" orientation="landscape" r:id="rId10"/>
  <headerFooter>
    <oddFooter>&amp;C&amp;P</oddFooter>
  </headerFooter>
  <drawing r:id="rId1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view="pageBreakPreview" zoomScale="90" zoomScaleNormal="100" zoomScaleSheetLayoutView="160" workbookViewId="0">
      <selection activeCell="E3" sqref="E3"/>
    </sheetView>
  </sheetViews>
  <sheetFormatPr defaultColWidth="9.140625" defaultRowHeight="15" x14ac:dyDescent="0.2"/>
  <cols>
    <col min="1" max="1" width="7.42578125" style="1100" customWidth="1"/>
    <col min="2" max="2" width="15.42578125" style="1100" customWidth="1"/>
    <col min="3" max="3" width="4.85546875" style="1100" customWidth="1"/>
    <col min="4" max="4" width="8.42578125" style="1100" customWidth="1"/>
    <col min="5" max="5" width="21.5703125" style="1100" customWidth="1"/>
    <col min="6" max="6" width="3" style="1100" customWidth="1"/>
    <col min="7" max="7" width="7.5703125" style="1100" customWidth="1"/>
    <col min="8" max="8" width="25" style="1100" customWidth="1"/>
  </cols>
  <sheetData>
    <row r="1" spans="1:10" x14ac:dyDescent="0.2">
      <c r="B1" s="2086" t="s">
        <v>4051</v>
      </c>
      <c r="C1" s="2086"/>
      <c r="D1" s="2086"/>
      <c r="E1" s="2086"/>
      <c r="F1" s="2086"/>
      <c r="G1" s="2086"/>
    </row>
    <row r="2" spans="1:10" ht="15.75" x14ac:dyDescent="0.25">
      <c r="A2" s="1099" t="s">
        <v>3297</v>
      </c>
    </row>
    <row r="3" spans="1:10" ht="15.75" x14ac:dyDescent="0.2">
      <c r="A3" s="1101" t="s">
        <v>3298</v>
      </c>
      <c r="B3" s="1101" t="s">
        <v>3299</v>
      </c>
      <c r="C3" s="1101"/>
      <c r="D3" s="1101" t="s">
        <v>3298</v>
      </c>
      <c r="E3" s="1101" t="s">
        <v>3299</v>
      </c>
      <c r="F3" s="1101"/>
      <c r="G3" s="1101" t="s">
        <v>3298</v>
      </c>
      <c r="H3" s="1101" t="s">
        <v>3299</v>
      </c>
    </row>
    <row r="4" spans="1:10" x14ac:dyDescent="0.2">
      <c r="A4" s="1102">
        <v>1</v>
      </c>
      <c r="B4" s="1102" t="s">
        <v>4018</v>
      </c>
      <c r="C4" s="1102"/>
      <c r="D4" s="1102">
        <v>21</v>
      </c>
      <c r="E4" s="1102" t="s">
        <v>4019</v>
      </c>
      <c r="F4" s="1102"/>
      <c r="G4" s="1102">
        <v>41</v>
      </c>
      <c r="H4" s="1102" t="s">
        <v>4020</v>
      </c>
    </row>
    <row r="5" spans="1:10" x14ac:dyDescent="0.2">
      <c r="A5" s="1102">
        <v>2</v>
      </c>
      <c r="B5" s="1102" t="s">
        <v>4021</v>
      </c>
      <c r="C5" s="1102"/>
      <c r="D5" s="1102">
        <v>22</v>
      </c>
      <c r="E5" s="1102" t="s">
        <v>4022</v>
      </c>
      <c r="F5" s="1102"/>
      <c r="G5" s="1102"/>
      <c r="H5" s="2087" t="s">
        <v>4052</v>
      </c>
      <c r="J5" s="2087" t="s">
        <v>4053</v>
      </c>
    </row>
    <row r="6" spans="1:10" x14ac:dyDescent="0.2">
      <c r="A6" s="1102">
        <v>3</v>
      </c>
      <c r="B6" s="1102" t="s">
        <v>4023</v>
      </c>
      <c r="C6" s="1102"/>
      <c r="D6" s="2088">
        <v>23</v>
      </c>
      <c r="E6" s="2088" t="s">
        <v>4054</v>
      </c>
      <c r="F6" s="1102"/>
      <c r="G6" s="1102"/>
      <c r="H6" s="2087" t="s">
        <v>4055</v>
      </c>
      <c r="J6" s="2087" t="s">
        <v>4058</v>
      </c>
    </row>
    <row r="7" spans="1:10" x14ac:dyDescent="0.2">
      <c r="A7" s="1102">
        <v>4</v>
      </c>
      <c r="B7" s="1102" t="s">
        <v>4024</v>
      </c>
      <c r="C7" s="1102"/>
      <c r="D7" s="2088">
        <v>24</v>
      </c>
      <c r="E7" s="2088" t="s">
        <v>4056</v>
      </c>
      <c r="F7" s="1102"/>
      <c r="G7" s="1102"/>
      <c r="H7" s="2087" t="s">
        <v>4057</v>
      </c>
      <c r="J7" s="2087" t="s">
        <v>4061</v>
      </c>
    </row>
    <row r="8" spans="1:10" x14ac:dyDescent="0.2">
      <c r="A8" s="1102">
        <v>5</v>
      </c>
      <c r="B8" s="1102" t="s">
        <v>4025</v>
      </c>
      <c r="C8" s="1102"/>
      <c r="D8" s="2088">
        <v>25</v>
      </c>
      <c r="E8" s="2088" t="s">
        <v>4059</v>
      </c>
      <c r="F8" s="1102"/>
      <c r="G8" s="1102"/>
      <c r="H8" s="2087" t="s">
        <v>4060</v>
      </c>
      <c r="J8" s="2087" t="s">
        <v>4063</v>
      </c>
    </row>
    <row r="9" spans="1:10" x14ac:dyDescent="0.2">
      <c r="A9" s="1102">
        <v>6</v>
      </c>
      <c r="B9" s="1102" t="s">
        <v>4026</v>
      </c>
      <c r="C9" s="1102"/>
      <c r="D9" s="1102">
        <v>26</v>
      </c>
      <c r="E9" s="1102" t="s">
        <v>4027</v>
      </c>
      <c r="F9" s="1102"/>
      <c r="G9" s="1102"/>
      <c r="H9" s="2087" t="s">
        <v>4062</v>
      </c>
      <c r="J9" s="2087" t="s">
        <v>4065</v>
      </c>
    </row>
    <row r="10" spans="1:10" x14ac:dyDescent="0.2">
      <c r="A10" s="1102">
        <v>7</v>
      </c>
      <c r="B10" s="1102" t="s">
        <v>4028</v>
      </c>
      <c r="C10" s="1102"/>
      <c r="D10" s="1102">
        <v>27</v>
      </c>
      <c r="E10" s="1102" t="s">
        <v>4029</v>
      </c>
      <c r="F10" s="1102"/>
      <c r="G10" s="1102"/>
      <c r="H10" s="2087" t="s">
        <v>4064</v>
      </c>
      <c r="J10" s="2087" t="s">
        <v>4067</v>
      </c>
    </row>
    <row r="11" spans="1:10" x14ac:dyDescent="0.2">
      <c r="A11" s="1102">
        <v>8</v>
      </c>
      <c r="B11" s="1102" t="s">
        <v>4030</v>
      </c>
      <c r="C11" s="1102"/>
      <c r="D11" s="1102">
        <v>28</v>
      </c>
      <c r="E11" s="1102" t="s">
        <v>4031</v>
      </c>
      <c r="F11" s="1102"/>
      <c r="G11" s="1102"/>
      <c r="H11" s="2087" t="s">
        <v>4066</v>
      </c>
      <c r="J11" s="2087" t="s">
        <v>4069</v>
      </c>
    </row>
    <row r="12" spans="1:10" x14ac:dyDescent="0.2">
      <c r="A12" s="1102">
        <v>9</v>
      </c>
      <c r="B12" s="1102" t="s">
        <v>4032</v>
      </c>
      <c r="C12" s="1102"/>
      <c r="D12" s="1102">
        <v>29</v>
      </c>
      <c r="E12" s="2088" t="s">
        <v>4033</v>
      </c>
      <c r="F12" s="1102"/>
      <c r="G12" s="1102"/>
      <c r="H12" s="2087" t="s">
        <v>4068</v>
      </c>
      <c r="J12" s="2087" t="s">
        <v>4072</v>
      </c>
    </row>
    <row r="13" spans="1:10" x14ac:dyDescent="0.2">
      <c r="A13" s="1102">
        <v>10</v>
      </c>
      <c r="B13" s="2088" t="s">
        <v>4034</v>
      </c>
      <c r="C13" s="1102"/>
      <c r="D13" s="1102">
        <v>30</v>
      </c>
      <c r="E13" s="1102" t="s">
        <v>4070</v>
      </c>
      <c r="F13" s="1102"/>
      <c r="G13" s="1102"/>
      <c r="H13" s="2087" t="s">
        <v>4071</v>
      </c>
      <c r="J13" s="2087" t="s">
        <v>4074</v>
      </c>
    </row>
    <row r="14" spans="1:10" x14ac:dyDescent="0.2">
      <c r="A14" s="1102">
        <v>11</v>
      </c>
      <c r="B14" s="1102" t="s">
        <v>4035</v>
      </c>
      <c r="C14" s="1102"/>
      <c r="D14" s="1102">
        <v>31</v>
      </c>
      <c r="E14" s="1102" t="s">
        <v>4036</v>
      </c>
      <c r="F14" s="1102"/>
      <c r="G14" s="1102"/>
      <c r="H14" s="2087" t="s">
        <v>4073</v>
      </c>
      <c r="J14" s="2087" t="s">
        <v>4076</v>
      </c>
    </row>
    <row r="15" spans="1:10" x14ac:dyDescent="0.2">
      <c r="A15" s="1102">
        <v>12</v>
      </c>
      <c r="B15" s="1102" t="s">
        <v>4037</v>
      </c>
      <c r="C15" s="1102"/>
      <c r="D15" s="1102">
        <v>32</v>
      </c>
      <c r="E15" s="1102" t="s">
        <v>4038</v>
      </c>
      <c r="F15" s="1102"/>
      <c r="G15" s="1102"/>
      <c r="H15" s="2087" t="s">
        <v>4075</v>
      </c>
      <c r="J15" s="2087" t="s">
        <v>4079</v>
      </c>
    </row>
    <row r="16" spans="1:10" x14ac:dyDescent="0.2">
      <c r="A16" s="1102">
        <v>13</v>
      </c>
      <c r="B16" s="1102" t="s">
        <v>4039</v>
      </c>
      <c r="C16" s="1102"/>
      <c r="D16" s="1102">
        <v>33</v>
      </c>
      <c r="E16" s="1102" t="s">
        <v>4077</v>
      </c>
      <c r="F16" s="1102"/>
      <c r="G16" s="1102"/>
      <c r="H16" s="2087" t="s">
        <v>4078</v>
      </c>
      <c r="J16" s="2089" t="s">
        <v>4082</v>
      </c>
    </row>
    <row r="17" spans="1:10" x14ac:dyDescent="0.2">
      <c r="A17" s="1102">
        <v>14</v>
      </c>
      <c r="B17" s="1102" t="s">
        <v>4040</v>
      </c>
      <c r="C17" s="1102"/>
      <c r="D17" s="1102">
        <v>34</v>
      </c>
      <c r="E17" s="1102" t="s">
        <v>4080</v>
      </c>
      <c r="F17" s="1102"/>
      <c r="G17" s="1102"/>
      <c r="H17" s="2087" t="s">
        <v>4081</v>
      </c>
      <c r="J17" s="2089" t="s">
        <v>4085</v>
      </c>
    </row>
    <row r="18" spans="1:10" x14ac:dyDescent="0.2">
      <c r="A18" s="1102">
        <v>15</v>
      </c>
      <c r="B18" s="1102" t="s">
        <v>4041</v>
      </c>
      <c r="C18" s="1102"/>
      <c r="D18" s="1102">
        <v>35</v>
      </c>
      <c r="E18" s="1102" t="s">
        <v>4083</v>
      </c>
      <c r="F18" s="1102"/>
      <c r="G18" s="1102"/>
      <c r="H18" s="2087" t="s">
        <v>4084</v>
      </c>
      <c r="J18" s="2089" t="s">
        <v>4088</v>
      </c>
    </row>
    <row r="19" spans="1:10" x14ac:dyDescent="0.2">
      <c r="A19" s="1102">
        <v>16</v>
      </c>
      <c r="B19" s="1102" t="s">
        <v>4042</v>
      </c>
      <c r="C19" s="1102"/>
      <c r="D19" s="1102">
        <v>36</v>
      </c>
      <c r="E19" s="2087" t="s">
        <v>4086</v>
      </c>
      <c r="F19" s="1102"/>
      <c r="G19" s="1102"/>
      <c r="H19" s="2087" t="s">
        <v>4087</v>
      </c>
    </row>
    <row r="20" spans="1:10" x14ac:dyDescent="0.2">
      <c r="A20" s="1102">
        <v>17</v>
      </c>
      <c r="B20" s="1102" t="s">
        <v>4043</v>
      </c>
      <c r="C20" s="1102"/>
      <c r="D20" s="1102"/>
      <c r="E20" s="2087" t="s">
        <v>4089</v>
      </c>
      <c r="F20" s="1102"/>
      <c r="G20" s="1102"/>
      <c r="H20" s="2090" t="s">
        <v>4090</v>
      </c>
    </row>
    <row r="21" spans="1:10" x14ac:dyDescent="0.2">
      <c r="A21" s="1102">
        <v>18</v>
      </c>
      <c r="B21" s="1102" t="s">
        <v>4045</v>
      </c>
      <c r="C21" s="1102"/>
      <c r="D21" s="1102"/>
      <c r="E21" s="2087" t="s">
        <v>4091</v>
      </c>
      <c r="F21" s="1102"/>
      <c r="G21" s="1102"/>
      <c r="H21" s="2090" t="s">
        <v>4092</v>
      </c>
    </row>
    <row r="22" spans="1:10" x14ac:dyDescent="0.2">
      <c r="A22" s="1102">
        <v>19</v>
      </c>
      <c r="B22" s="1102" t="s">
        <v>4047</v>
      </c>
      <c r="C22" s="1102"/>
      <c r="D22" s="1102">
        <v>37</v>
      </c>
      <c r="E22" s="1102" t="s">
        <v>4044</v>
      </c>
      <c r="F22" s="1102"/>
      <c r="G22" s="1102"/>
      <c r="H22" s="2090" t="s">
        <v>4093</v>
      </c>
    </row>
    <row r="23" spans="1:10" x14ac:dyDescent="0.2">
      <c r="A23" s="1102">
        <v>20</v>
      </c>
      <c r="B23" s="1102" t="s">
        <v>4049</v>
      </c>
      <c r="C23" s="1102"/>
      <c r="D23" s="1102">
        <v>38</v>
      </c>
      <c r="E23" s="2088" t="s">
        <v>4046</v>
      </c>
      <c r="F23" s="1102"/>
      <c r="G23" s="1102"/>
      <c r="H23" s="2091" t="s">
        <v>4094</v>
      </c>
    </row>
    <row r="24" spans="1:10" x14ac:dyDescent="0.2">
      <c r="A24"/>
      <c r="B24"/>
      <c r="C24" s="1102"/>
      <c r="D24" s="1102">
        <v>39</v>
      </c>
      <c r="E24" s="1102" t="s">
        <v>4048</v>
      </c>
      <c r="F24" s="1102"/>
      <c r="G24" s="1102"/>
      <c r="H24" s="2091" t="s">
        <v>4095</v>
      </c>
    </row>
    <row r="25" spans="1:10" x14ac:dyDescent="0.2">
      <c r="A25"/>
      <c r="B25"/>
      <c r="C25" s="1102"/>
      <c r="D25" s="1102">
        <v>40</v>
      </c>
      <c r="E25" s="1102" t="s">
        <v>4050</v>
      </c>
      <c r="F25" s="1102"/>
      <c r="G25" s="1102"/>
      <c r="H25" s="2091" t="s">
        <v>4096</v>
      </c>
    </row>
    <row r="26" spans="1:10" x14ac:dyDescent="0.2">
      <c r="A26"/>
      <c r="B26"/>
      <c r="C26"/>
      <c r="D26"/>
      <c r="E26"/>
      <c r="F26"/>
      <c r="G26"/>
      <c r="H26" s="2092" t="s">
        <v>4097</v>
      </c>
    </row>
    <row r="27" spans="1:10" x14ac:dyDescent="0.2">
      <c r="A27"/>
      <c r="B27"/>
      <c r="C27"/>
      <c r="D27"/>
      <c r="E27"/>
      <c r="F27"/>
      <c r="G27"/>
      <c r="H27" s="2093"/>
    </row>
  </sheetData>
  <customSheetViews>
    <customSheetView guid="{9C153D9E-615C-443B-9CD7-551163282F03}" scale="90" showPageBreaks="1" view="pageBreakPreview">
      <selection activeCell="E3" sqref="E3"/>
      <pageMargins left="0.314" right="0.314" top="0.11799999999999999" bottom="0.27500000000000002" header="0.157" footer="0.11799999999999999"/>
      <pageSetup orientation="landscape" r:id="rId1"/>
      <headerFooter>
        <oddFooter>&amp;C&amp;P</oddFooter>
      </headerFooter>
    </customSheetView>
    <customSheetView guid="{BE9F68F7-D81B-4526-9959-D871EC50BDFF}" scale="90" showPageBreaks="1" view="pageBreakPreview">
      <selection activeCell="E3" sqref="E3"/>
      <pageMargins left="0.314" right="0.314" top="0.11799999999999999" bottom="0.27500000000000002" header="0.157" footer="0.11799999999999999"/>
      <pageSetup orientation="landscape" r:id="rId2"/>
      <headerFooter>
        <oddFooter>&amp;C&amp;P</oddFooter>
      </headerFooter>
    </customSheetView>
    <customSheetView guid="{EF790C5B-80DA-4544-9EB7-EFE0323B2298}" showPageBreaks="1">
      <selection activeCell="E3" sqref="E3"/>
      <pageMargins left="0.314" right="0.314" top="0.11799999999999999" bottom="0.27500000000000002" header="0.157" footer="0.11799999999999999"/>
      <pageSetup orientation="landscape" r:id="rId3"/>
      <headerFooter>
        <oddFooter>&amp;C&amp;P</oddFooter>
      </headerFooter>
    </customSheetView>
    <customSheetView guid="{C9D2DBB1-CD01-4732-8C86-64BE16C94753}" scale="90" showPageBreaks="1" view="pageBreakPreview">
      <pageMargins left="0.314" right="0.314" top="0.11799999999999999" bottom="0.27500000000000002" header="0.157" footer="0.11799999999999999"/>
      <pageSetup orientation="landscape" r:id="rId4"/>
      <headerFooter>
        <oddFooter>&amp;C&amp;P</oddFooter>
      </headerFooter>
    </customSheetView>
    <customSheetView guid="{BFEC163F-7C4E-49B7-9F32-15225772E72F}" scale="90" showPageBreaks="1" view="pageBreakPreview">
      <pageMargins left="0.314" right="0.314" top="0.11799999999999999" bottom="0.27500000000000002" header="0.157" footer="0.11799999999999999"/>
      <pageSetup orientation="landscape" r:id="rId5"/>
      <headerFooter>
        <oddFooter>&amp;C&amp;P</oddFooter>
      </headerFooter>
    </customSheetView>
    <customSheetView guid="{5529DB6B-163A-4048-9107-267B30B97DF3}" scale="90" showPageBreaks="1" view="pageBreakPreview">
      <pageMargins left="0.314" right="0.314" top="0.11799999999999999" bottom="0.27500000000000002" header="0.157" footer="0.11799999999999999"/>
      <pageSetup orientation="landscape" r:id="rId6"/>
      <headerFooter>
        <oddFooter>&amp;C&amp;P</oddFooter>
      </headerFooter>
    </customSheetView>
    <customSheetView guid="{9B0763AA-FA4B-479A-900C-C113E8BEEFEB}" scale="90" showPageBreaks="1" view="pageBreakPreview">
      <pageMargins left="0.314" right="0.314" top="0.11799999999999999" bottom="0.27500000000000002" header="0.157" footer="0.11799999999999999"/>
      <pageSetup orientation="landscape" r:id="rId7"/>
      <headerFooter>
        <oddFooter>&amp;C&amp;P</oddFooter>
      </headerFooter>
    </customSheetView>
    <customSheetView guid="{89903799-8228-4A6D-8A81-7F80BC61226D}" scale="160" showPageBreaks="1" view="pageBreakPreview">
      <pageMargins left="0.314" right="0.314" top="0.11799999999999999" bottom="0.27500000000000002" header="0.157" footer="0.11799999999999999"/>
      <pageSetup orientation="landscape" r:id="rId8"/>
      <headerFooter>
        <oddFooter>&amp;C&amp;P</oddFooter>
      </headerFooter>
    </customSheetView>
    <customSheetView guid="{2524630E-605A-4616-AD5D-6CF7B1E9752C}" scale="160" showPageBreaks="1" view="pageBreakPreview">
      <pageMargins left="0.314" right="0.314" top="0.11799999999999999" bottom="0.27500000000000002" header="0.157" footer="0.11799999999999999"/>
      <pageSetup orientation="landscape" r:id="rId9"/>
      <headerFooter>
        <oddFooter>&amp;C&amp;P</oddFooter>
      </headerFooter>
    </customSheetView>
  </customSheetViews>
  <pageMargins left="0.314" right="0.314" top="0.11799999999999999" bottom="0.27500000000000002" header="0.157" footer="0.11799999999999999"/>
  <pageSetup orientation="landscape" r:id="rId10"/>
  <headerFooter>
    <oddFooter>&amp;C&amp;P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zoomScaleNormal="140" workbookViewId="0">
      <selection activeCell="H21" sqref="H21"/>
    </sheetView>
  </sheetViews>
  <sheetFormatPr defaultColWidth="9.140625" defaultRowHeight="12.75" x14ac:dyDescent="0.2"/>
  <cols>
    <col min="2" max="2" width="10.140625" bestFit="1" customWidth="1"/>
    <col min="4" max="4" width="15" bestFit="1" customWidth="1"/>
    <col min="6" max="6" width="10.85546875" bestFit="1" customWidth="1"/>
    <col min="8" max="8" width="19.140625" bestFit="1" customWidth="1"/>
    <col min="10" max="10" width="16" bestFit="1" customWidth="1"/>
  </cols>
  <sheetData>
    <row r="1" spans="1:10" ht="15.75" x14ac:dyDescent="0.25">
      <c r="A1" s="1099" t="s">
        <v>3300</v>
      </c>
    </row>
    <row r="2" spans="1:10" ht="15.75" x14ac:dyDescent="0.25">
      <c r="A2" s="1099"/>
    </row>
    <row r="3" spans="1:10" ht="15.75" x14ac:dyDescent="0.25">
      <c r="A3" s="1099"/>
    </row>
    <row r="4" spans="1:10" ht="15.75" x14ac:dyDescent="0.25">
      <c r="A4" s="1099"/>
    </row>
    <row r="5" spans="1:10" ht="16.5" x14ac:dyDescent="0.3">
      <c r="A5" s="1818" t="s">
        <v>3301</v>
      </c>
      <c r="B5" s="1818" t="s">
        <v>3302</v>
      </c>
      <c r="C5" s="1818" t="s">
        <v>3303</v>
      </c>
      <c r="D5" s="1818" t="s">
        <v>3304</v>
      </c>
      <c r="E5" s="1818" t="s">
        <v>3305</v>
      </c>
      <c r="F5" s="1818" t="s">
        <v>3306</v>
      </c>
      <c r="G5" s="1818" t="s">
        <v>3307</v>
      </c>
      <c r="H5" s="1818" t="s">
        <v>3308</v>
      </c>
      <c r="I5" s="1818" t="s">
        <v>3309</v>
      </c>
      <c r="J5" s="1818" t="s">
        <v>3310</v>
      </c>
    </row>
    <row r="6" spans="1:10" ht="16.5" x14ac:dyDescent="0.3">
      <c r="A6" s="1817">
        <v>1</v>
      </c>
      <c r="B6" s="2094" t="s">
        <v>3638</v>
      </c>
      <c r="C6" s="1817">
        <v>13</v>
      </c>
      <c r="D6" s="1817" t="s">
        <v>3311</v>
      </c>
      <c r="E6" s="1817">
        <v>25</v>
      </c>
      <c r="F6" s="1817" t="s">
        <v>3312</v>
      </c>
      <c r="G6" s="1817">
        <v>37</v>
      </c>
      <c r="H6" s="1817" t="s">
        <v>3313</v>
      </c>
      <c r="I6" s="1817">
        <v>49</v>
      </c>
      <c r="J6" s="1817" t="s">
        <v>3314</v>
      </c>
    </row>
    <row r="7" spans="1:10" ht="16.5" x14ac:dyDescent="0.3">
      <c r="A7" s="1817">
        <v>2</v>
      </c>
      <c r="B7" s="2094" t="s">
        <v>3639</v>
      </c>
      <c r="C7" s="1817">
        <v>14</v>
      </c>
      <c r="D7" s="1817" t="s">
        <v>3315</v>
      </c>
      <c r="E7" s="1817">
        <v>26</v>
      </c>
      <c r="F7" s="1817" t="s">
        <v>3316</v>
      </c>
      <c r="G7" s="1817">
        <v>38</v>
      </c>
      <c r="H7" s="2094" t="s">
        <v>3659</v>
      </c>
      <c r="I7" s="1817">
        <v>50</v>
      </c>
      <c r="J7" s="1817" t="s">
        <v>3317</v>
      </c>
    </row>
    <row r="8" spans="1:10" ht="16.5" x14ac:dyDescent="0.3">
      <c r="A8" s="1817">
        <v>3</v>
      </c>
      <c r="B8" s="1817" t="s">
        <v>4099</v>
      </c>
      <c r="C8" s="1817">
        <v>15</v>
      </c>
      <c r="D8" s="1817" t="s">
        <v>3318</v>
      </c>
      <c r="E8" s="1817">
        <v>27</v>
      </c>
      <c r="F8" s="1817" t="s">
        <v>3319</v>
      </c>
      <c r="G8" s="1817">
        <v>39</v>
      </c>
      <c r="H8" s="1817" t="s">
        <v>3320</v>
      </c>
      <c r="I8" s="1817">
        <v>51</v>
      </c>
      <c r="J8" s="2094" t="s">
        <v>3649</v>
      </c>
    </row>
    <row r="9" spans="1:10" ht="16.5" x14ac:dyDescent="0.3">
      <c r="B9" s="2085" t="s">
        <v>4098</v>
      </c>
      <c r="C9" s="1817">
        <v>16</v>
      </c>
      <c r="D9" s="2094" t="s">
        <v>3647</v>
      </c>
      <c r="E9" s="1817">
        <v>28</v>
      </c>
      <c r="F9" s="2094" t="s">
        <v>4100</v>
      </c>
      <c r="G9" s="1817">
        <v>40</v>
      </c>
      <c r="H9" s="1817" t="s">
        <v>3321</v>
      </c>
      <c r="I9" s="1817">
        <v>52</v>
      </c>
      <c r="J9" s="1883" t="s">
        <v>3322</v>
      </c>
    </row>
    <row r="10" spans="1:10" ht="16.5" x14ac:dyDescent="0.3">
      <c r="A10" s="1817">
        <v>4</v>
      </c>
      <c r="B10" s="2094" t="s">
        <v>3640</v>
      </c>
      <c r="C10" s="1817">
        <v>17</v>
      </c>
      <c r="D10" s="1817" t="s">
        <v>3324</v>
      </c>
      <c r="E10" s="1817">
        <v>29</v>
      </c>
      <c r="F10" s="1817" t="s">
        <v>3325</v>
      </c>
      <c r="G10" s="1817">
        <v>41</v>
      </c>
      <c r="H10" s="1817" t="s">
        <v>3326</v>
      </c>
      <c r="I10" s="1817">
        <v>53</v>
      </c>
      <c r="J10" s="1817" t="s">
        <v>4102</v>
      </c>
    </row>
    <row r="11" spans="1:10" ht="16.5" x14ac:dyDescent="0.3">
      <c r="A11" s="1817">
        <v>5</v>
      </c>
      <c r="B11" s="1817" t="s">
        <v>3323</v>
      </c>
      <c r="C11" s="1817">
        <v>18</v>
      </c>
      <c r="D11" s="1817" t="s">
        <v>3328</v>
      </c>
      <c r="E11" s="1817">
        <v>30</v>
      </c>
      <c r="F11" s="1817" t="s">
        <v>3329</v>
      </c>
      <c r="G11" s="1817">
        <v>42</v>
      </c>
      <c r="H11" s="1817" t="s">
        <v>3330</v>
      </c>
      <c r="I11" s="1817">
        <v>54</v>
      </c>
      <c r="J11" s="1817" t="s">
        <v>3331</v>
      </c>
    </row>
    <row r="12" spans="1:10" ht="16.5" x14ac:dyDescent="0.3">
      <c r="A12" s="1817">
        <v>6</v>
      </c>
      <c r="B12" s="1883" t="s">
        <v>3327</v>
      </c>
      <c r="C12" s="1817">
        <v>19</v>
      </c>
      <c r="D12" s="1817" t="s">
        <v>3332</v>
      </c>
      <c r="E12" s="1817">
        <v>31</v>
      </c>
      <c r="F12" s="2094" t="s">
        <v>3648</v>
      </c>
      <c r="G12" s="1817">
        <v>43</v>
      </c>
      <c r="H12" s="1817" t="s">
        <v>3333</v>
      </c>
      <c r="I12" s="1817">
        <v>55</v>
      </c>
      <c r="J12" s="2095" t="s">
        <v>3650</v>
      </c>
    </row>
    <row r="13" spans="1:10" ht="16.5" x14ac:dyDescent="0.3">
      <c r="A13" s="1817">
        <v>7</v>
      </c>
      <c r="B13" s="2094" t="s">
        <v>3641</v>
      </c>
      <c r="C13" s="1817">
        <v>20</v>
      </c>
      <c r="D13" s="1817" t="s">
        <v>3335</v>
      </c>
      <c r="E13" s="1817">
        <v>32</v>
      </c>
      <c r="F13" s="1817" t="s">
        <v>3336</v>
      </c>
      <c r="G13" s="1817">
        <v>44</v>
      </c>
      <c r="H13" s="1817" t="s">
        <v>3337</v>
      </c>
      <c r="J13" s="1817" t="s">
        <v>3334</v>
      </c>
    </row>
    <row r="14" spans="1:10" ht="16.5" x14ac:dyDescent="0.3">
      <c r="A14" s="1817">
        <v>8</v>
      </c>
      <c r="B14" s="2094" t="s">
        <v>3642</v>
      </c>
      <c r="C14" s="1817">
        <v>21</v>
      </c>
      <c r="D14" s="1817" t="s">
        <v>3338</v>
      </c>
      <c r="E14" s="1817">
        <v>33</v>
      </c>
      <c r="F14" s="1817" t="s">
        <v>3339</v>
      </c>
      <c r="G14" s="1817">
        <v>45</v>
      </c>
      <c r="H14" s="1817" t="s">
        <v>3340</v>
      </c>
      <c r="I14" s="1817"/>
      <c r="J14" s="1883" t="s">
        <v>3651</v>
      </c>
    </row>
    <row r="15" spans="1:10" ht="16.5" x14ac:dyDescent="0.3">
      <c r="A15" s="1817">
        <v>9</v>
      </c>
      <c r="B15" s="2094" t="s">
        <v>3643</v>
      </c>
      <c r="C15" s="1817">
        <v>22</v>
      </c>
      <c r="D15" s="1817" t="s">
        <v>3341</v>
      </c>
      <c r="E15" s="1817">
        <v>34</v>
      </c>
      <c r="F15" s="1817" t="s">
        <v>3342</v>
      </c>
      <c r="G15" s="1817">
        <v>46</v>
      </c>
      <c r="H15" s="1817" t="s">
        <v>4101</v>
      </c>
      <c r="I15" s="1817"/>
      <c r="J15" s="1883" t="s">
        <v>3652</v>
      </c>
    </row>
    <row r="16" spans="1:10" ht="16.5" x14ac:dyDescent="0.3">
      <c r="A16" s="1817">
        <v>10</v>
      </c>
      <c r="B16" s="2094" t="s">
        <v>3644</v>
      </c>
      <c r="C16" s="1817">
        <v>23</v>
      </c>
      <c r="D16" s="1817" t="s">
        <v>3343</v>
      </c>
      <c r="E16" s="1817">
        <v>35</v>
      </c>
      <c r="F16" s="1817" t="s">
        <v>3344</v>
      </c>
      <c r="G16" s="1817">
        <v>47</v>
      </c>
      <c r="H16" s="1817" t="s">
        <v>3345</v>
      </c>
      <c r="I16" s="1817"/>
      <c r="J16" s="1883" t="s">
        <v>3653</v>
      </c>
    </row>
    <row r="17" spans="1:10" ht="16.5" x14ac:dyDescent="0.3">
      <c r="A17" s="1817">
        <v>11</v>
      </c>
      <c r="B17" s="2094" t="s">
        <v>3645</v>
      </c>
      <c r="C17" s="1817">
        <v>24</v>
      </c>
      <c r="D17" s="1817" t="s">
        <v>3346</v>
      </c>
      <c r="E17" s="1817">
        <v>36</v>
      </c>
      <c r="F17" s="1817" t="s">
        <v>3347</v>
      </c>
      <c r="G17" s="1817">
        <v>48</v>
      </c>
      <c r="H17" s="1817" t="s">
        <v>3348</v>
      </c>
      <c r="I17" s="1817"/>
      <c r="J17" s="1883" t="s">
        <v>3654</v>
      </c>
    </row>
    <row r="18" spans="1:10" ht="16.5" x14ac:dyDescent="0.3">
      <c r="A18" s="1817">
        <v>12</v>
      </c>
      <c r="B18" s="2094" t="s">
        <v>3646</v>
      </c>
      <c r="I18" s="1817"/>
      <c r="J18" s="1883" t="s">
        <v>3655</v>
      </c>
    </row>
    <row r="19" spans="1:10" ht="16.5" x14ac:dyDescent="0.3">
      <c r="J19" s="1883" t="s">
        <v>3656</v>
      </c>
    </row>
    <row r="20" spans="1:10" ht="16.5" x14ac:dyDescent="0.3">
      <c r="J20" s="1883" t="s">
        <v>3657</v>
      </c>
    </row>
    <row r="21" spans="1:10" ht="16.5" x14ac:dyDescent="0.3">
      <c r="J21" s="1883" t="s">
        <v>3658</v>
      </c>
    </row>
    <row r="22" spans="1:10" ht="16.5" x14ac:dyDescent="0.3">
      <c r="J22" s="2095"/>
    </row>
  </sheetData>
  <customSheetViews>
    <customSheetView guid="{9C153D9E-615C-443B-9CD7-551163282F03}">
      <selection activeCell="B17" sqref="B17"/>
      <pageMargins left="0.1" right="0.1" top="0.3" bottom="0.3" header="0.25" footer="0.25"/>
      <pageSetup paperSize="9" orientation="landscape" horizontalDpi="300" verticalDpi="300" r:id="rId1"/>
    </customSheetView>
    <customSheetView guid="{BE9F68F7-D81B-4526-9959-D871EC50BDFF}">
      <selection activeCell="B17" sqref="B17"/>
      <pageMargins left="0.1" right="0.1" top="0.3" bottom="0.3" header="0.25" footer="0.25"/>
      <pageSetup paperSize="9" orientation="landscape" horizontalDpi="300" verticalDpi="300" r:id="rId2"/>
    </customSheetView>
    <customSheetView guid="{EF790C5B-80DA-4544-9EB7-EFE0323B2298}" scale="140" showPageBreaks="1" topLeftCell="A7">
      <selection activeCell="A5" sqref="A5:J21"/>
      <pageMargins left="0.11811023622047245" right="0.11811023622047245" top="0.31496062992125984" bottom="0.31496062992125984" header="0.23622047244094491" footer="0.23622047244094491"/>
      <pageSetup paperSize="9" scale="80" orientation="landscape" horizontalDpi="300" verticalDpi="300" r:id="rId3"/>
    </customSheetView>
    <customSheetView guid="{C9D2DBB1-CD01-4732-8C86-64BE16C94753}">
      <pageMargins left="0.1" right="0.1" top="0.3" bottom="0.3" header="0.25" footer="0.25"/>
      <pageSetup paperSize="9" orientation="landscape" horizontalDpi="300" verticalDpi="300" r:id="rId4"/>
    </customSheetView>
    <customSheetView guid="{BFEC163F-7C4E-49B7-9F32-15225772E72F}">
      <selection activeCell="B17" sqref="B17"/>
      <pageMargins left="0.1" right="0.1" top="0.3" bottom="0.3" header="0.25" footer="0.25"/>
      <pageSetup paperSize="9" orientation="landscape" horizontalDpi="300" verticalDpi="300" r:id="rId5"/>
    </customSheetView>
    <customSheetView guid="{5529DB6B-163A-4048-9107-267B30B97DF3}">
      <selection activeCell="B17" sqref="B17"/>
      <pageMargins left="0.1" right="0.1" top="0.3" bottom="0.3" header="0.25" footer="0.25"/>
      <pageSetup paperSize="9" orientation="landscape" horizontalDpi="300" verticalDpi="300" r:id="rId6"/>
    </customSheetView>
    <customSheetView guid="{9B0763AA-FA4B-479A-900C-C113E8BEEFEB}">
      <selection activeCell="B17" sqref="B17"/>
      <pageMargins left="0.1" right="0.1" top="0.3" bottom="0.3" header="0.25" footer="0.25"/>
      <pageSetup paperSize="9" orientation="landscape" horizontalDpi="300" verticalDpi="300" r:id="rId7"/>
    </customSheetView>
    <customSheetView guid="{89903799-8228-4A6D-8A81-7F80BC61226D}" scale="140">
      <selection activeCell="H19" sqref="H19"/>
      <pageMargins left="0.1" right="0.1" top="0.3" bottom="0.3" header="0.25" footer="0.25"/>
      <pageSetup paperSize="9" orientation="landscape" horizontalDpi="300" verticalDpi="300" r:id="rId8"/>
    </customSheetView>
    <customSheetView guid="{2524630E-605A-4616-AD5D-6CF7B1E9752C}" scale="140">
      <selection activeCell="H19" sqref="H19"/>
      <pageMargins left="0.1" right="0.1" top="0.3" bottom="0.3" header="0.25" footer="0.25"/>
      <pageSetup paperSize="9" orientation="landscape" horizontalDpi="300" verticalDpi="300" r:id="rId9"/>
    </customSheetView>
  </customSheetViews>
  <pageMargins left="0.1" right="0.1" top="0.3" bottom="0.3" header="0.25" footer="0.25"/>
  <pageSetup paperSize="9" orientation="landscape" horizontalDpi="300" verticalDpi="300" r:id="rId1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view="pageBreakPreview" zoomScale="90" zoomScaleNormal="100" zoomScaleSheetLayoutView="90" workbookViewId="0"/>
  </sheetViews>
  <sheetFormatPr defaultColWidth="9.140625" defaultRowHeight="12.75" x14ac:dyDescent="0.2"/>
  <cols>
    <col min="1" max="1" width="2.85546875" customWidth="1"/>
    <col min="2" max="10" width="12.7109375" customWidth="1"/>
  </cols>
  <sheetData>
    <row r="1" spans="1:10" s="6" customFormat="1" ht="30" customHeight="1" x14ac:dyDescent="0.2">
      <c r="A1" s="105"/>
      <c r="B1" s="3246" t="s">
        <v>3349</v>
      </c>
      <c r="C1" s="3247"/>
      <c r="D1" s="3247"/>
      <c r="E1" s="3247"/>
      <c r="F1" s="3247"/>
      <c r="G1" s="3247"/>
      <c r="H1" s="3247"/>
      <c r="I1" s="3247"/>
      <c r="J1" s="3248"/>
    </row>
    <row r="2" spans="1:10" s="6" customFormat="1" ht="15" x14ac:dyDescent="0.2">
      <c r="A2" s="105"/>
      <c r="B2" s="96"/>
      <c r="C2" s="97"/>
      <c r="D2" s="97"/>
      <c r="E2" s="97"/>
      <c r="F2" s="97"/>
      <c r="G2" s="97"/>
      <c r="H2" s="97"/>
      <c r="I2" s="97"/>
      <c r="J2" s="98"/>
    </row>
    <row r="3" spans="1:10" s="6" customFormat="1" ht="15" x14ac:dyDescent="0.2">
      <c r="A3" s="105"/>
      <c r="B3" s="99"/>
      <c r="C3" s="100"/>
      <c r="D3" s="100"/>
      <c r="E3" s="100"/>
      <c r="F3" s="100"/>
      <c r="G3" s="100"/>
      <c r="H3" s="100"/>
      <c r="I3" s="100"/>
      <c r="J3" s="101"/>
    </row>
    <row r="4" spans="1:10" s="6" customFormat="1" ht="15" x14ac:dyDescent="0.2">
      <c r="A4" s="105"/>
      <c r="B4" s="99"/>
      <c r="C4" s="100"/>
      <c r="D4" s="100"/>
      <c r="E4" s="100"/>
      <c r="F4" s="100"/>
      <c r="G4" s="100"/>
      <c r="H4" s="100"/>
      <c r="I4" s="100"/>
      <c r="J4" s="101"/>
    </row>
    <row r="5" spans="1:10" s="6" customFormat="1" ht="15" x14ac:dyDescent="0.2">
      <c r="A5" s="105"/>
      <c r="B5" s="99"/>
      <c r="C5" s="100"/>
      <c r="D5" s="100"/>
      <c r="E5" s="100"/>
      <c r="F5" s="100"/>
      <c r="G5" s="100"/>
      <c r="H5" s="100"/>
      <c r="I5" s="100"/>
      <c r="J5" s="101"/>
    </row>
    <row r="6" spans="1:10" s="6" customFormat="1" ht="15" x14ac:dyDescent="0.2">
      <c r="A6" s="105"/>
      <c r="B6" s="99"/>
      <c r="C6" s="100"/>
      <c r="D6" s="100"/>
      <c r="E6" s="100"/>
      <c r="F6" s="100"/>
      <c r="G6" s="100"/>
      <c r="H6" s="100"/>
      <c r="I6" s="100"/>
      <c r="J6" s="101"/>
    </row>
    <row r="7" spans="1:10" s="6" customFormat="1" ht="15" x14ac:dyDescent="0.2">
      <c r="A7" s="105"/>
      <c r="B7" s="99"/>
      <c r="C7" s="100"/>
      <c r="D7" s="100"/>
      <c r="E7" s="100"/>
      <c r="F7" s="100"/>
      <c r="G7" s="100"/>
      <c r="H7" s="100"/>
      <c r="I7" s="100"/>
      <c r="J7" s="101"/>
    </row>
    <row r="8" spans="1:10" s="6" customFormat="1" ht="15" x14ac:dyDescent="0.2">
      <c r="A8" s="105"/>
      <c r="B8" s="99"/>
      <c r="C8" s="100"/>
      <c r="D8" s="100"/>
      <c r="E8" s="100"/>
      <c r="F8" s="100"/>
      <c r="G8" s="100"/>
      <c r="H8" s="100"/>
      <c r="I8" s="100"/>
      <c r="J8" s="101"/>
    </row>
    <row r="9" spans="1:10" s="6" customFormat="1" ht="15" x14ac:dyDescent="0.2">
      <c r="A9" s="105"/>
      <c r="B9" s="99"/>
      <c r="C9" s="100"/>
      <c r="D9" s="100"/>
      <c r="E9" s="100"/>
      <c r="F9" s="100"/>
      <c r="G9" s="100"/>
      <c r="H9" s="100"/>
      <c r="I9" s="100"/>
      <c r="J9" s="101"/>
    </row>
    <row r="10" spans="1:10" s="6" customFormat="1" ht="15" x14ac:dyDescent="0.2">
      <c r="A10" s="105"/>
      <c r="B10" s="99"/>
      <c r="C10" s="100"/>
      <c r="D10" s="100"/>
      <c r="E10" s="100"/>
      <c r="F10" s="100"/>
      <c r="G10" s="100"/>
      <c r="H10" s="100"/>
      <c r="I10" s="100"/>
      <c r="J10" s="101"/>
    </row>
    <row r="11" spans="1:10" s="6" customFormat="1" ht="15" x14ac:dyDescent="0.2">
      <c r="A11" s="105"/>
      <c r="B11" s="99"/>
      <c r="C11" s="100"/>
      <c r="D11" s="100"/>
      <c r="E11" s="100"/>
      <c r="F11" s="100"/>
      <c r="G11" s="100"/>
      <c r="H11" s="100"/>
      <c r="I11" s="100"/>
      <c r="J11" s="101"/>
    </row>
    <row r="12" spans="1:10" s="6" customFormat="1" ht="15" x14ac:dyDescent="0.2">
      <c r="A12" s="105"/>
      <c r="B12" s="99"/>
      <c r="C12" s="100"/>
      <c r="D12" s="100"/>
      <c r="E12" s="100"/>
      <c r="F12" s="100"/>
      <c r="G12" s="100"/>
      <c r="H12" s="100"/>
      <c r="I12" s="100"/>
      <c r="J12" s="101"/>
    </row>
    <row r="13" spans="1:10" s="6" customFormat="1" ht="15" x14ac:dyDescent="0.2">
      <c r="A13" s="105"/>
      <c r="B13" s="99"/>
      <c r="C13" s="100"/>
      <c r="D13" s="100"/>
      <c r="E13" s="100"/>
      <c r="F13" s="100"/>
      <c r="G13" s="100"/>
      <c r="H13" s="100"/>
      <c r="I13" s="100"/>
      <c r="J13" s="101"/>
    </row>
    <row r="14" spans="1:10" s="6" customFormat="1" ht="15" x14ac:dyDescent="0.2">
      <c r="A14" s="105"/>
      <c r="B14" s="99"/>
      <c r="C14" s="100"/>
      <c r="D14" s="100"/>
      <c r="E14" s="100"/>
      <c r="F14" s="100"/>
      <c r="G14" s="100"/>
      <c r="H14" s="100"/>
      <c r="I14" s="100"/>
      <c r="J14" s="101"/>
    </row>
    <row r="15" spans="1:10" s="6" customFormat="1" ht="15" x14ac:dyDescent="0.2">
      <c r="A15" s="105"/>
      <c r="B15" s="99"/>
      <c r="C15" s="100"/>
      <c r="D15" s="100"/>
      <c r="E15" s="100"/>
      <c r="F15" s="100"/>
      <c r="G15" s="100"/>
      <c r="H15" s="100"/>
      <c r="I15" s="100"/>
      <c r="J15" s="101"/>
    </row>
    <row r="16" spans="1:10" s="6" customFormat="1" ht="15" x14ac:dyDescent="0.2">
      <c r="A16" s="105"/>
      <c r="B16" s="99"/>
      <c r="C16" s="100"/>
      <c r="D16" s="100"/>
      <c r="E16" s="100"/>
      <c r="F16" s="100"/>
      <c r="G16" s="100"/>
      <c r="H16" s="100"/>
      <c r="I16" s="100"/>
      <c r="J16" s="101"/>
    </row>
    <row r="17" spans="1:10" s="6" customFormat="1" ht="15" x14ac:dyDescent="0.2">
      <c r="A17" s="105"/>
      <c r="B17" s="99"/>
      <c r="C17" s="100"/>
      <c r="D17" s="100"/>
      <c r="E17" s="100"/>
      <c r="F17" s="100"/>
      <c r="G17" s="100"/>
      <c r="H17" s="100"/>
      <c r="I17" s="100"/>
      <c r="J17" s="101"/>
    </row>
    <row r="18" spans="1:10" s="6" customFormat="1" ht="15" x14ac:dyDescent="0.2">
      <c r="A18" s="105"/>
      <c r="B18" s="99"/>
      <c r="C18" s="100"/>
      <c r="D18" s="100"/>
      <c r="E18" s="100"/>
      <c r="F18" s="100"/>
      <c r="G18" s="100"/>
      <c r="H18" s="100"/>
      <c r="I18" s="100"/>
      <c r="J18" s="101"/>
    </row>
    <row r="19" spans="1:10" s="6" customFormat="1" ht="15" x14ac:dyDescent="0.2">
      <c r="A19" s="105"/>
      <c r="B19" s="99"/>
      <c r="C19" s="100"/>
      <c r="D19" s="100"/>
      <c r="E19" s="100"/>
      <c r="F19" s="100"/>
      <c r="G19" s="100"/>
      <c r="H19" s="100"/>
      <c r="I19" s="100"/>
      <c r="J19" s="101"/>
    </row>
    <row r="20" spans="1:10" s="6" customFormat="1" ht="15" x14ac:dyDescent="0.2">
      <c r="A20" s="105"/>
      <c r="B20" s="99"/>
      <c r="C20" s="100"/>
      <c r="D20" s="100"/>
      <c r="E20" s="100"/>
      <c r="F20" s="100"/>
      <c r="G20" s="100"/>
      <c r="H20" s="100"/>
      <c r="I20" s="100"/>
      <c r="J20" s="101"/>
    </row>
    <row r="21" spans="1:10" s="6" customFormat="1" ht="15" x14ac:dyDescent="0.2">
      <c r="A21" s="105"/>
      <c r="B21" s="99"/>
      <c r="C21" s="100"/>
      <c r="D21" s="100"/>
      <c r="E21" s="100"/>
      <c r="F21" s="100"/>
      <c r="G21" s="100"/>
      <c r="H21" s="100"/>
      <c r="I21" s="100"/>
      <c r="J21" s="101"/>
    </row>
    <row r="22" spans="1:10" s="6" customFormat="1" ht="15" x14ac:dyDescent="0.2">
      <c r="A22" s="105"/>
      <c r="B22" s="99"/>
      <c r="C22" s="100"/>
      <c r="D22" s="100"/>
      <c r="E22" s="100"/>
      <c r="F22" s="100"/>
      <c r="G22" s="100"/>
      <c r="H22" s="100"/>
      <c r="I22" s="100"/>
      <c r="J22" s="101"/>
    </row>
    <row r="23" spans="1:10" s="6" customFormat="1" ht="15" x14ac:dyDescent="0.2">
      <c r="A23" s="105"/>
      <c r="B23" s="99"/>
      <c r="C23" s="100"/>
      <c r="D23" s="100"/>
      <c r="E23" s="100"/>
      <c r="F23" s="100"/>
      <c r="G23" s="100"/>
      <c r="H23" s="100"/>
      <c r="I23" s="100"/>
      <c r="J23" s="101"/>
    </row>
    <row r="24" spans="1:10" s="6" customFormat="1" ht="15" x14ac:dyDescent="0.2">
      <c r="A24" s="105"/>
      <c r="B24" s="99"/>
      <c r="C24" s="100"/>
      <c r="D24" s="100"/>
      <c r="E24" s="100"/>
      <c r="F24" s="100"/>
      <c r="G24" s="100"/>
      <c r="H24" s="100"/>
      <c r="I24" s="100"/>
      <c r="J24" s="101"/>
    </row>
    <row r="25" spans="1:10" s="6" customFormat="1" ht="15" x14ac:dyDescent="0.2">
      <c r="A25" s="105"/>
      <c r="B25" s="99"/>
      <c r="C25" s="100"/>
      <c r="D25" s="100"/>
      <c r="E25" s="100"/>
      <c r="F25" s="100"/>
      <c r="G25" s="100"/>
      <c r="H25" s="100"/>
      <c r="I25" s="100"/>
      <c r="J25" s="101"/>
    </row>
    <row r="26" spans="1:10" s="6" customFormat="1" ht="15" x14ac:dyDescent="0.2">
      <c r="A26" s="105"/>
      <c r="B26" s="99"/>
      <c r="C26" s="100"/>
      <c r="D26" s="100"/>
      <c r="E26" s="100"/>
      <c r="F26" s="100"/>
      <c r="G26" s="100"/>
      <c r="H26" s="100"/>
      <c r="I26" s="100"/>
      <c r="J26" s="101"/>
    </row>
    <row r="27" spans="1:10" s="6" customFormat="1" ht="15" x14ac:dyDescent="0.2">
      <c r="A27" s="105"/>
      <c r="B27" s="99"/>
      <c r="C27" s="100"/>
      <c r="D27" s="100"/>
      <c r="E27" s="100"/>
      <c r="F27" s="100"/>
      <c r="G27" s="100"/>
      <c r="H27" s="100"/>
      <c r="I27" s="100"/>
      <c r="J27" s="101"/>
    </row>
    <row r="28" spans="1:10" s="6" customFormat="1" ht="15" x14ac:dyDescent="0.2">
      <c r="A28" s="105"/>
      <c r="B28" s="99"/>
      <c r="C28" s="100"/>
      <c r="D28" s="100"/>
      <c r="E28" s="100"/>
      <c r="F28" s="100"/>
      <c r="G28" s="100"/>
      <c r="H28" s="100"/>
      <c r="I28" s="100"/>
      <c r="J28" s="101"/>
    </row>
    <row r="29" spans="1:10" s="6" customFormat="1" ht="15" x14ac:dyDescent="0.2">
      <c r="A29" s="105"/>
      <c r="B29" s="99"/>
      <c r="C29" s="100"/>
      <c r="D29" s="100"/>
      <c r="E29" s="100"/>
      <c r="F29" s="100"/>
      <c r="G29" s="100"/>
      <c r="H29" s="100"/>
      <c r="I29" s="100"/>
      <c r="J29" s="101"/>
    </row>
    <row r="30" spans="1:10" s="6" customFormat="1" ht="15" x14ac:dyDescent="0.2">
      <c r="A30" s="105"/>
      <c r="B30" s="99"/>
      <c r="C30" s="100"/>
      <c r="D30" s="100"/>
      <c r="E30" s="100"/>
      <c r="F30" s="100"/>
      <c r="G30" s="100"/>
      <c r="H30" s="100"/>
      <c r="I30" s="100"/>
      <c r="J30" s="101"/>
    </row>
    <row r="31" spans="1:10" s="6" customFormat="1" ht="15" x14ac:dyDescent="0.2">
      <c r="A31" s="105"/>
      <c r="B31" s="99"/>
      <c r="C31" s="100"/>
      <c r="D31" s="100"/>
      <c r="E31" s="100"/>
      <c r="F31" s="100"/>
      <c r="G31" s="100"/>
      <c r="H31" s="100"/>
      <c r="I31" s="100"/>
      <c r="J31" s="101"/>
    </row>
    <row r="32" spans="1:10" s="6" customFormat="1" ht="15" x14ac:dyDescent="0.2">
      <c r="A32" s="101"/>
      <c r="B32" s="102"/>
      <c r="C32" s="103"/>
      <c r="D32" s="103"/>
      <c r="E32" s="103"/>
      <c r="F32" s="103"/>
      <c r="G32" s="103"/>
      <c r="H32" s="103"/>
      <c r="I32" s="103"/>
      <c r="J32" s="104"/>
    </row>
  </sheetData>
  <customSheetViews>
    <customSheetView guid="{9C153D9E-615C-443B-9CD7-551163282F03}" scale="90" showPageBreaks="1" view="pageBreakPreview">
      <pageMargins left="0.314" right="0.314" top="0.11799999999999999" bottom="0.27500000000000002" header="0.157" footer="0.11799999999999999"/>
      <pageSetup firstPageNumber="56" orientation="landscape" r:id="rId1"/>
      <headerFooter>
        <oddFooter>&amp;C&amp;P</oddFooter>
      </headerFooter>
    </customSheetView>
    <customSheetView guid="{BE9F68F7-D81B-4526-9959-D871EC50BDFF}" scale="90" showPageBreaks="1" view="pageBreakPreview">
      <pageMargins left="0.314" right="0.314" top="0.11799999999999999" bottom="0.27500000000000002" header="0.157" footer="0.11799999999999999"/>
      <pageSetup firstPageNumber="56" orientation="landscape" r:id="rId2"/>
      <headerFooter>
        <oddFooter>&amp;C&amp;P</oddFooter>
      </headerFooter>
    </customSheetView>
    <customSheetView guid="{EF790C5B-80DA-4544-9EB7-EFE0323B2298}" scale="90" showPageBreaks="1" view="pageBreakPreview">
      <pageMargins left="0.314" right="0.314" top="0.11799999999999999" bottom="0.27500000000000002" header="0.157" footer="0.11799999999999999"/>
      <pageSetup firstPageNumber="56" orientation="landscape" r:id="rId3"/>
      <headerFooter>
        <oddFooter>&amp;C&amp;P</oddFooter>
      </headerFooter>
    </customSheetView>
    <customSheetView guid="{C9D2DBB1-CD01-4732-8C86-64BE16C94753}" scale="90" showPageBreaks="1" view="pageBreakPreview">
      <pageMargins left="0.314" right="0.314" top="0.11799999999999999" bottom="0.27500000000000002" header="0.157" footer="0.11799999999999999"/>
      <pageSetup firstPageNumber="56" orientation="landscape" r:id="rId4"/>
      <headerFooter>
        <oddFooter>&amp;C&amp;P</oddFooter>
      </headerFooter>
    </customSheetView>
    <customSheetView guid="{BFEC163F-7C4E-49B7-9F32-15225772E72F}" scale="90" showPageBreaks="1" view="pageBreakPreview">
      <pageMargins left="0.314" right="0.314" top="0.11799999999999999" bottom="0.27500000000000002" header="0.157" footer="0.11799999999999999"/>
      <pageSetup firstPageNumber="56" orientation="landscape" r:id="rId5"/>
      <headerFooter>
        <oddFooter>&amp;C&amp;P</oddFooter>
      </headerFooter>
    </customSheetView>
    <customSheetView guid="{5529DB6B-163A-4048-9107-267B30B97DF3}" scale="90" showPageBreaks="1" view="pageBreakPreview">
      <pageMargins left="0.314" right="0.314" top="0.11799999999999999" bottom="0.27500000000000002" header="0.157" footer="0.11799999999999999"/>
      <pageSetup firstPageNumber="56" orientation="landscape" r:id="rId6"/>
      <headerFooter>
        <oddFooter>&amp;C&amp;P</oddFooter>
      </headerFooter>
    </customSheetView>
    <customSheetView guid="{9B0763AA-FA4B-479A-900C-C113E8BEEFEB}" scale="90" showPageBreaks="1" view="pageBreakPreview">
      <pageMargins left="0.314" right="0.314" top="0.11799999999999999" bottom="0.27500000000000002" header="0.157" footer="0.11799999999999999"/>
      <pageSetup firstPageNumber="56" orientation="landscape" r:id="rId7"/>
      <headerFooter>
        <oddFooter>&amp;C&amp;P</oddFooter>
      </headerFooter>
    </customSheetView>
    <customSheetView guid="{89903799-8228-4A6D-8A81-7F80BC61226D}" scale="90" showPageBreaks="1" view="pageBreakPreview">
      <pageMargins left="0.314" right="0.314" top="0.11799999999999999" bottom="0.27500000000000002" header="0.157" footer="0.11799999999999999"/>
      <pageSetup firstPageNumber="56" orientation="landscape" r:id="rId8"/>
      <headerFooter>
        <oddFooter>&amp;C&amp;P</oddFooter>
      </headerFooter>
    </customSheetView>
    <customSheetView guid="{2524630E-605A-4616-AD5D-6CF7B1E9752C}" scale="90" showPageBreaks="1" view="pageBreakPreview">
      <pageMargins left="0.314" right="0.314" top="0.11799999999999999" bottom="0.27500000000000002" header="0.157" footer="0.11799999999999999"/>
      <pageSetup firstPageNumber="56" orientation="landscape" r:id="rId9"/>
      <headerFooter>
        <oddFooter>&amp;C&amp;P</oddFooter>
      </headerFooter>
    </customSheetView>
  </customSheetViews>
  <mergeCells count="1">
    <mergeCell ref="B1:J1"/>
  </mergeCells>
  <pageMargins left="0.314" right="0.314" top="0.11799999999999999" bottom="0.27500000000000002" header="0.157" footer="0.11799999999999999"/>
  <pageSetup firstPageNumber="56" orientation="landscape" r:id="rId10"/>
  <headerFooter>
    <oddFooter>&amp;C&amp;P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9"/>
  <sheetViews>
    <sheetView zoomScale="120" zoomScaleNormal="120" workbookViewId="0">
      <selection activeCell="A2" sqref="A2:A9"/>
    </sheetView>
  </sheetViews>
  <sheetFormatPr defaultColWidth="9.140625" defaultRowHeight="12.75" x14ac:dyDescent="0.2"/>
  <cols>
    <col min="1" max="1" width="27.7109375" customWidth="1"/>
  </cols>
  <sheetData>
    <row r="2" spans="1:1" ht="13.5" x14ac:dyDescent="0.2">
      <c r="A2" s="1853" t="s">
        <v>207</v>
      </c>
    </row>
    <row r="3" spans="1:1" ht="13.5" x14ac:dyDescent="0.2">
      <c r="A3" s="1853" t="s">
        <v>3493</v>
      </c>
    </row>
    <row r="4" spans="1:1" ht="13.5" x14ac:dyDescent="0.2">
      <c r="A4" s="1854" t="s">
        <v>3494</v>
      </c>
    </row>
    <row r="5" spans="1:1" ht="13.5" x14ac:dyDescent="0.25">
      <c r="A5" s="1863" t="s">
        <v>3495</v>
      </c>
    </row>
    <row r="6" spans="1:1" ht="13.5" x14ac:dyDescent="0.2">
      <c r="A6" s="1854" t="s">
        <v>3496</v>
      </c>
    </row>
    <row r="7" spans="1:1" ht="13.5" x14ac:dyDescent="0.25">
      <c r="A7" s="1863" t="s">
        <v>3497</v>
      </c>
    </row>
    <row r="8" spans="1:1" ht="13.5" x14ac:dyDescent="0.2">
      <c r="A8" s="1855" t="s">
        <v>3498</v>
      </c>
    </row>
    <row r="9" spans="1:1" ht="13.5" x14ac:dyDescent="0.2">
      <c r="A9" s="1853" t="s">
        <v>3499</v>
      </c>
    </row>
  </sheetData>
  <customSheetViews>
    <customSheetView guid="{9C153D9E-615C-443B-9CD7-551163282F03}" scale="120">
      <selection activeCell="A2" sqref="A2:A9"/>
      <pageMargins left="0.511811024" right="0.511811024" top="0.78740157499999996" bottom="0.78740157499999996" header="0.31496062000000002" footer="0.31496062000000002"/>
    </customSheetView>
    <customSheetView guid="{BE9F68F7-D81B-4526-9959-D871EC50BDFF}" scale="120">
      <selection activeCell="A2" sqref="A2:A9"/>
      <pageMargins left="0.511811024" right="0.511811024" top="0.78740157499999996" bottom="0.78740157499999996" header="0.31496062000000002" footer="0.31496062000000002"/>
    </customSheetView>
    <customSheetView guid="{EF790C5B-80DA-4544-9EB7-EFE0323B2298}" scale="120">
      <selection activeCell="A2" sqref="A2:A9"/>
      <pageMargins left="0.511811024" right="0.511811024" top="0.78740157499999996" bottom="0.78740157499999996" header="0.31496062000000002" footer="0.31496062000000002"/>
    </customSheetView>
    <customSheetView guid="{89903799-8228-4A6D-8A81-7F80BC61226D}" scale="120">
      <selection activeCell="A2" sqref="A2:A9"/>
      <pageMargins left="0.511811024" right="0.511811024" top="0.78740157499999996" bottom="0.78740157499999996" header="0.31496062000000002" footer="0.31496062000000002"/>
    </customSheetView>
    <customSheetView guid="{2524630E-605A-4616-AD5D-6CF7B1E9752C}" scale="120">
      <selection activeCell="A2" sqref="A2:A9"/>
      <pageMargins left="0.511811024" right="0.511811024" top="0.78740157499999996" bottom="0.78740157499999996" header="0.31496062000000002" footer="0.31496062000000002"/>
    </customSheetView>
  </customSheetView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58</vt:i4>
      </vt:variant>
      <vt:variant>
        <vt:lpstr>Intervalos com nome</vt:lpstr>
      </vt:variant>
      <vt:variant>
        <vt:i4>33</vt:i4>
      </vt:variant>
    </vt:vector>
  </HeadingPairs>
  <TitlesOfParts>
    <vt:vector size="91" baseType="lpstr">
      <vt:lpstr>Note_AmendCAPI</vt:lpstr>
      <vt:lpstr>couvert</vt:lpstr>
      <vt:lpstr>Folha1</vt:lpstr>
      <vt:lpstr>TOC</vt:lpstr>
      <vt:lpstr>S0_Cont</vt:lpstr>
      <vt:lpstr>S01_Demo</vt:lpstr>
      <vt:lpstr>S02_Educ</vt:lpstr>
      <vt:lpstr>S03_Sante</vt:lpstr>
      <vt:lpstr>S04_Emploi_A</vt:lpstr>
      <vt:lpstr>S04_Emploi_B</vt:lpstr>
      <vt:lpstr>S04_Emploi_C</vt:lpstr>
      <vt:lpstr>S05_Revenus_Indiv</vt:lpstr>
      <vt:lpstr>S06_Epargne</vt:lpstr>
      <vt:lpstr>S7a_Conso_Re</vt:lpstr>
      <vt:lpstr>S7b_Conso_Al</vt:lpstr>
      <vt:lpstr>S8A_SecAlimentaire_FIES</vt:lpstr>
      <vt:lpstr>S8B_SecAlimentaire</vt:lpstr>
      <vt:lpstr>S9a__Conso_NA</vt:lpstr>
      <vt:lpstr>S9b__Conso_NA</vt:lpstr>
      <vt:lpstr>S9c__Conso_NA</vt:lpstr>
      <vt:lpstr>def</vt:lpstr>
      <vt:lpstr>folha2</vt:lpstr>
      <vt:lpstr>Folha3</vt:lpstr>
      <vt:lpstr>Folha4</vt:lpstr>
      <vt:lpstr>Folha5</vt:lpstr>
      <vt:lpstr>Folha6</vt:lpstr>
      <vt:lpstr>Folha7</vt:lpstr>
      <vt:lpstr>Folha8</vt:lpstr>
      <vt:lpstr>Folha9</vt:lpstr>
      <vt:lpstr>Folha10</vt:lpstr>
      <vt:lpstr>Folha11</vt:lpstr>
      <vt:lpstr>Folha12</vt:lpstr>
      <vt:lpstr>S9d___Conso_NA</vt:lpstr>
      <vt:lpstr>S9e__Conso_NA</vt:lpstr>
      <vt:lpstr>S9f__Conso_NA</vt:lpstr>
      <vt:lpstr>Folha13</vt:lpstr>
      <vt:lpstr>Folha14</vt:lpstr>
      <vt:lpstr>Folha15</vt:lpstr>
      <vt:lpstr>Folha16</vt:lpstr>
      <vt:lpstr>S10_Entreprises1 </vt:lpstr>
      <vt:lpstr>S10_Entreprises2</vt:lpstr>
      <vt:lpstr>S11_Logement</vt:lpstr>
      <vt:lpstr>S12_Avoirs</vt:lpstr>
      <vt:lpstr>S13a_Transferts</vt:lpstr>
      <vt:lpstr>S13B_Transferts</vt:lpstr>
      <vt:lpstr>S14_Chocs</vt:lpstr>
      <vt:lpstr>S15_Filet</vt:lpstr>
      <vt:lpstr>S16a_Agri</vt:lpstr>
      <vt:lpstr>S16b_Agri</vt:lpstr>
      <vt:lpstr>S16c_Agri</vt:lpstr>
      <vt:lpstr>S17_Elevage</vt:lpstr>
      <vt:lpstr>S18_Peche</vt:lpstr>
      <vt:lpstr>S19_Equipements</vt:lpstr>
      <vt:lpstr>S20_PauvreteSubjective</vt:lpstr>
      <vt:lpstr>Unidades</vt:lpstr>
      <vt:lpstr>Culturas</vt:lpstr>
      <vt:lpstr>Observações</vt:lpstr>
      <vt:lpstr>Plan1</vt:lpstr>
      <vt:lpstr>S01_Demo!Área_de_Impressão</vt:lpstr>
      <vt:lpstr>S02_Educ!Área_de_Impressão</vt:lpstr>
      <vt:lpstr>S03_Sante!Área_de_Impressão</vt:lpstr>
      <vt:lpstr>S04_Emploi_B!Área_de_Impressão</vt:lpstr>
      <vt:lpstr>S04_Emploi_C!Área_de_Impressão</vt:lpstr>
      <vt:lpstr>S05_Revenus_Indiv!Área_de_Impressão</vt:lpstr>
      <vt:lpstr>S06_Epargne!Área_de_Impressão</vt:lpstr>
      <vt:lpstr>'S10_Entreprises1 '!Área_de_Impressão</vt:lpstr>
      <vt:lpstr>S11_Logement!Área_de_Impressão</vt:lpstr>
      <vt:lpstr>S12_Avoirs!Área_de_Impressão</vt:lpstr>
      <vt:lpstr>S14_Chocs!Área_de_Impressão</vt:lpstr>
      <vt:lpstr>S16a_Agri!Área_de_Impressão</vt:lpstr>
      <vt:lpstr>S16b_Agri!Área_de_Impressão</vt:lpstr>
      <vt:lpstr>S16c_Agri!Área_de_Impressão</vt:lpstr>
      <vt:lpstr>S18_Peche!Área_de_Impressão</vt:lpstr>
      <vt:lpstr>S20_PauvreteSubjective!Área_de_Impressão</vt:lpstr>
      <vt:lpstr>S8A_SecAlimentaire_FIES!Área_de_Impressão</vt:lpstr>
      <vt:lpstr>S8B_SecAlimentaire!Área_de_Impressão</vt:lpstr>
      <vt:lpstr>S9b__Conso_NA!Área_de_Impressão</vt:lpstr>
      <vt:lpstr>S9c__Conso_NA!Área_de_Impressão</vt:lpstr>
      <vt:lpstr>S9e__Conso_NA!Área_de_Impressão</vt:lpstr>
      <vt:lpstr>S9f__Conso_NA!Área_de_Impressão</vt:lpstr>
      <vt:lpstr>TOC!Área_de_Impressão</vt:lpstr>
      <vt:lpstr>S11_Logement!Títulos_de_Impressão</vt:lpstr>
      <vt:lpstr>S12_Avoirs!Títulos_de_Impressão</vt:lpstr>
      <vt:lpstr>S16a_Agri!Títulos_de_Impressão</vt:lpstr>
      <vt:lpstr>S16c_Agri!Títulos_de_Impressão</vt:lpstr>
      <vt:lpstr>S17_Elevage!Títulos_de_Impressão</vt:lpstr>
      <vt:lpstr>S18_Peche!Títulos_de_Impressão</vt:lpstr>
      <vt:lpstr>S7b_Conso_Al!Títulos_de_Impressão</vt:lpstr>
      <vt:lpstr>S9a__Conso_NA!Títulos_de_Impressão</vt:lpstr>
      <vt:lpstr>S9e__Conso_NA!Títulos_de_Impressão</vt:lpstr>
      <vt:lpstr>S9f__Conso_NA!Títulos_de_Impressão</vt:lpstr>
    </vt:vector>
  </TitlesOfParts>
  <Company>INSTAT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HP</cp:lastModifiedBy>
  <cp:lastPrinted>2017-09-12T11:13:53Z</cp:lastPrinted>
  <dcterms:created xsi:type="dcterms:W3CDTF">2001-08-22T05:46:55Z</dcterms:created>
  <dcterms:modified xsi:type="dcterms:W3CDTF">2019-06-17T19:01:56Z</dcterms:modified>
</cp:coreProperties>
</file>